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400" tabRatio="810" activeTab="5"/>
  </bookViews>
  <sheets>
    <sheet name="DEPLACEMENT ANNEE N" sheetId="1" r:id="rId1"/>
    <sheet name="DEPLACEMENT ANNEE N+1" sheetId="2" r:id="rId2"/>
    <sheet name="DEPLACEMENT ANNEE N + 2" sheetId="3" r:id="rId3"/>
    <sheet name="DEPLACEMENT ANNEE N+3" sheetId="4" r:id="rId4"/>
    <sheet name="TRAITEMENT" sheetId="5" r:id="rId5"/>
    <sheet name="DEMANDE DE PRISE EN CHARGE" sheetId="6" r:id="rId6"/>
  </sheets>
  <definedNames>
    <definedName name="_xlnm.Print_Area" localSheetId="0">'DEPLACEMENT ANNEE N'!$A$1:$P$51</definedName>
    <definedName name="_xlnm.Print_Area" localSheetId="1">'DEPLACEMENT ANNEE N+1'!$A$1:$P$42</definedName>
    <definedName name="_xlnm.Print_Area" localSheetId="4">'TRAITEMENT'!$A$1:$F$67</definedName>
  </definedNames>
  <calcPr fullCalcOnLoad="1"/>
</workbook>
</file>

<file path=xl/comments1.xml><?xml version="1.0" encoding="utf-8"?>
<comments xmlns="http://schemas.openxmlformats.org/spreadsheetml/2006/main">
  <authors>
    <author>Dc5100MT</author>
  </authors>
  <commentList>
    <comment ref="P6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2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3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4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5.xml><?xml version="1.0" encoding="utf-8"?>
<comments xmlns="http://schemas.openxmlformats.org/spreadsheetml/2006/main">
  <authors>
    <author>MENANTEAU St?phanie</author>
  </authors>
  <commentList>
    <comment ref="G15" authorId="0">
      <text>
        <r>
          <rPr>
            <sz val="9"/>
            <rFont val="Tahoma"/>
            <family val="2"/>
          </rPr>
          <t xml:space="preserve">Merci de saisir le nombre de mois </t>
        </r>
      </text>
    </comment>
    <comment ref="E20" authorId="0">
      <text>
        <r>
          <rPr>
            <b/>
            <sz val="9"/>
            <rFont val="Tahoma"/>
            <family val="2"/>
          </rPr>
          <t>Merci de saisir le nombre de 30ème (1/30ème = 7 heures de formation)</t>
        </r>
      </text>
    </comment>
  </commentList>
</comments>
</file>

<file path=xl/sharedStrings.xml><?xml version="1.0" encoding="utf-8"?>
<sst xmlns="http://schemas.openxmlformats.org/spreadsheetml/2006/main" count="469" uniqueCount="169">
  <si>
    <t>6 et 7 Cv</t>
  </si>
  <si>
    <t>(puissance fiscale)</t>
  </si>
  <si>
    <t>Jusqu'à</t>
  </si>
  <si>
    <t>2000 Km</t>
  </si>
  <si>
    <t>Nombre de</t>
  </si>
  <si>
    <t>Montant</t>
  </si>
  <si>
    <t>total</t>
  </si>
  <si>
    <t>de 2001</t>
  </si>
  <si>
    <t>à 10.000 km</t>
  </si>
  <si>
    <t>au-delà</t>
  </si>
  <si>
    <t>de 10.000 km</t>
  </si>
  <si>
    <t>Etablissement :</t>
  </si>
  <si>
    <t>Nom, Prénom agent :</t>
  </si>
  <si>
    <t>Date début :</t>
  </si>
  <si>
    <t>Date fin :</t>
  </si>
  <si>
    <t>Total</t>
  </si>
  <si>
    <t>Déplacement</t>
  </si>
  <si>
    <t>Kms</t>
  </si>
  <si>
    <t>SNCF 2ème classe</t>
  </si>
  <si>
    <t>Nombre</t>
  </si>
  <si>
    <t>SNCF 1ère classe et/ou avion</t>
  </si>
  <si>
    <t>Prix Unitaire</t>
  </si>
  <si>
    <t>RATP - Carnet de 10 tickets</t>
  </si>
  <si>
    <t>RATP - ticket vendu à l'unité</t>
  </si>
  <si>
    <t>Parking</t>
  </si>
  <si>
    <t>Péage</t>
  </si>
  <si>
    <r>
      <t>du 1</t>
    </r>
    <r>
      <rPr>
        <vertAlign val="superscript"/>
        <sz val="8"/>
        <rFont val="Futura Md BT"/>
        <family val="2"/>
      </rPr>
      <t>er</t>
    </r>
    <r>
      <rPr>
        <sz val="8"/>
        <rFont val="Futura Md BT"/>
        <family val="2"/>
      </rPr>
      <t xml:space="preserve"> au 10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</si>
  <si>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11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30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</si>
  <si>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31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60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</si>
  <si>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à partir du 61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</si>
  <si>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t>Prix Aller</t>
  </si>
  <si>
    <t>Prix Retour</t>
  </si>
  <si>
    <t>Prix</t>
  </si>
  <si>
    <t>Total frais d'hébergement</t>
  </si>
  <si>
    <t>Repas</t>
  </si>
  <si>
    <t>Déjeuner</t>
  </si>
  <si>
    <t>Diner</t>
  </si>
  <si>
    <t>Plein tarif</t>
  </si>
  <si>
    <t>Demi tarif</t>
  </si>
  <si>
    <t>Frais réels</t>
  </si>
  <si>
    <t>Total frais de restauration :</t>
  </si>
  <si>
    <t>Ville de départ :</t>
  </si>
  <si>
    <t>Nom et prénom de l'agent :</t>
  </si>
  <si>
    <t>Intitulé de la formation :</t>
  </si>
  <si>
    <t>Date de</t>
  </si>
  <si>
    <t>début</t>
  </si>
  <si>
    <t>fin</t>
  </si>
  <si>
    <t>Année civile</t>
  </si>
  <si>
    <t>N</t>
  </si>
  <si>
    <t>N + 1</t>
  </si>
  <si>
    <t>Durée prise en charge</t>
  </si>
  <si>
    <t>Traitement indiciaire</t>
  </si>
  <si>
    <t>Supplément familial</t>
  </si>
  <si>
    <t>Indemnité de sujetion</t>
  </si>
  <si>
    <r>
      <t></t>
    </r>
    <r>
      <rPr>
        <sz val="11"/>
        <rFont val="Futura Md BT"/>
        <family val="2"/>
      </rPr>
      <t xml:space="preserve"> TOTAL DES CHARGES ET TAXES PATRONALES </t>
    </r>
  </si>
  <si>
    <t>Libellé</t>
  </si>
  <si>
    <t>Base</t>
  </si>
  <si>
    <t>Taux</t>
  </si>
  <si>
    <t>CGOS</t>
  </si>
  <si>
    <t>CGOS CESU</t>
  </si>
  <si>
    <t>ANFH</t>
  </si>
  <si>
    <t>ANFH FMEP</t>
  </si>
  <si>
    <t>ANFH CFP</t>
  </si>
  <si>
    <r>
      <t></t>
    </r>
    <r>
      <rPr>
        <sz val="11"/>
        <color indexed="9"/>
        <rFont val="Futura Md BT"/>
        <family val="2"/>
      </rPr>
      <t xml:space="preserve"> TOTAL MENSUEL = </t>
    </r>
    <r>
      <rPr>
        <sz val="11"/>
        <color indexed="9"/>
        <rFont val="Wingdings"/>
        <family val="0"/>
      </rPr>
      <t></t>
    </r>
    <r>
      <rPr>
        <sz val="11"/>
        <color indexed="9"/>
        <rFont val="Futura Md BT"/>
        <family val="2"/>
      </rPr>
      <t>+</t>
    </r>
    <r>
      <rPr>
        <sz val="11"/>
        <color indexed="9"/>
        <rFont val="Wingdings"/>
        <family val="0"/>
      </rPr>
      <t></t>
    </r>
  </si>
  <si>
    <t>Répartition par année civile</t>
  </si>
  <si>
    <t>N+1</t>
  </si>
  <si>
    <t>Remplir uniquement les céllules grisées</t>
  </si>
  <si>
    <t xml:space="preserve">DEMANDE DE PRISE EN CHARGE INDIVIDUELLE ETUDE PROMOTIONNELLE </t>
  </si>
  <si>
    <t>Code établissement :</t>
  </si>
  <si>
    <t xml:space="preserve">  Nom de l’établissement : </t>
  </si>
  <si>
    <t xml:space="preserve">  Date CTE :</t>
  </si>
  <si>
    <t xml:space="preserve"> Nom -  Prénom : </t>
  </si>
  <si>
    <t xml:space="preserve">  Grade : </t>
  </si>
  <si>
    <t xml:space="preserve"> Intitulé de la formation : </t>
  </si>
  <si>
    <t xml:space="preserve">  Lieu : </t>
  </si>
  <si>
    <t xml:space="preserve"> Nom de l’organisme : </t>
  </si>
  <si>
    <t xml:space="preserve">  N° déclaration d’activité : </t>
  </si>
  <si>
    <t xml:space="preserve"> Date de réussite : </t>
  </si>
  <si>
    <t xml:space="preserve">  Dates de la formation : du </t>
  </si>
  <si>
    <t>Frais pédagogiques</t>
  </si>
  <si>
    <t>Déplacement hébergement</t>
  </si>
  <si>
    <t>A REMPLIR POUR CHAQUE AGENT</t>
  </si>
  <si>
    <t>le:</t>
  </si>
  <si>
    <t>Coût total annuel</t>
  </si>
  <si>
    <t xml:space="preserve">Total KM </t>
  </si>
  <si>
    <t>Total km pour l'exercice</t>
  </si>
  <si>
    <t xml:space="preserve">VEHICULE PERSONNEL : </t>
  </si>
  <si>
    <t>Autocar, bus, tramway</t>
  </si>
  <si>
    <t>Nombre de nuits :</t>
  </si>
  <si>
    <t>Nombre de kms pour un aller retour</t>
  </si>
  <si>
    <t>FRAIS D'HEBERGEMENT :</t>
  </si>
  <si>
    <t>FRAIS DE RESTAURATION :</t>
  </si>
  <si>
    <t>Étape 2</t>
  </si>
  <si>
    <t>Étape 3</t>
  </si>
  <si>
    <t>Étape 4</t>
  </si>
  <si>
    <t>Étape 5</t>
  </si>
  <si>
    <t>Étape 1</t>
  </si>
  <si>
    <t>Puissance fiscale</t>
  </si>
  <si>
    <t>Nombre d'aller retour :</t>
  </si>
  <si>
    <t>Ville d'arrivée :</t>
  </si>
  <si>
    <t>Sécurité sociale - Maladie</t>
  </si>
  <si>
    <t>Sécurité sociale - Allocations familiales</t>
  </si>
  <si>
    <r>
      <t>Ä</t>
    </r>
    <r>
      <rPr>
        <sz val="10"/>
        <rFont val="Futura Md BT"/>
        <family val="2"/>
      </rPr>
      <t xml:space="preserve"> CGOS</t>
    </r>
  </si>
  <si>
    <t>Signature :</t>
  </si>
  <si>
    <t>Établissement :</t>
  </si>
  <si>
    <r>
      <t></t>
    </r>
    <r>
      <rPr>
        <sz val="11"/>
        <rFont val="Futura Md BT"/>
        <family val="2"/>
      </rPr>
      <t xml:space="preserve"> DURÉE DE LA SCOLARITE </t>
    </r>
  </si>
  <si>
    <r>
      <t></t>
    </r>
    <r>
      <rPr>
        <sz val="11"/>
        <rFont val="Futura Md BT"/>
        <family val="2"/>
      </rPr>
      <t xml:space="preserve"> TOTAL DES CHARGES ET TAXES PATRONALES A DÉDUIRE</t>
    </r>
  </si>
  <si>
    <r>
      <t></t>
    </r>
    <r>
      <rPr>
        <sz val="11"/>
        <color indexed="9"/>
        <rFont val="Futura Md BT"/>
        <family val="2"/>
      </rPr>
      <t xml:space="preserve"> MONTANT TOTAL POUR LA DURÉE DE LA FORMATION = </t>
    </r>
    <r>
      <rPr>
        <sz val="11"/>
        <color indexed="9"/>
        <rFont val="Wingdings"/>
        <family val="0"/>
      </rPr>
      <t></t>
    </r>
    <r>
      <rPr>
        <sz val="11"/>
        <color indexed="9"/>
        <rFont val="Futura Md BT"/>
        <family val="2"/>
      </rPr>
      <t xml:space="preserve"> x </t>
    </r>
    <r>
      <rPr>
        <sz val="11"/>
        <color indexed="9"/>
        <rFont val="Wingdings"/>
        <family val="0"/>
      </rPr>
      <t></t>
    </r>
  </si>
  <si>
    <r>
      <t></t>
    </r>
    <r>
      <rPr>
        <sz val="11"/>
        <color indexed="9"/>
        <rFont val="Futura Md BT"/>
        <family val="2"/>
      </rPr>
      <t xml:space="preserve"> TOTAL CHARGES PATRONALES À PRENDRE EN COMPTE = </t>
    </r>
    <r>
      <rPr>
        <sz val="11"/>
        <color indexed="9"/>
        <rFont val="Wingdings"/>
        <family val="0"/>
      </rPr>
      <t></t>
    </r>
    <r>
      <rPr>
        <sz val="11"/>
        <color indexed="9"/>
        <rFont val="Futura Md BT"/>
        <family val="2"/>
      </rPr>
      <t>-</t>
    </r>
    <r>
      <rPr>
        <sz val="11"/>
        <color indexed="9"/>
        <rFont val="Wingdings"/>
        <family val="0"/>
      </rPr>
      <t></t>
    </r>
  </si>
  <si>
    <t>Hôtel</t>
  </si>
  <si>
    <t>Plafond</t>
  </si>
  <si>
    <t>5 Cv et moins</t>
  </si>
  <si>
    <t>8 Cv et plus</t>
  </si>
  <si>
    <t>Total véhicule personnel :</t>
  </si>
  <si>
    <t>Total transports en commun</t>
  </si>
  <si>
    <t>TRANSPORTS EN COMMUN :</t>
  </si>
  <si>
    <t>Total transportS en commun</t>
  </si>
  <si>
    <t>Durée prise en charge (en 30èmes)</t>
  </si>
  <si>
    <t>Sécurité sociale - Transport</t>
  </si>
  <si>
    <r>
      <t>Ä</t>
    </r>
    <r>
      <rPr>
        <sz val="10"/>
        <rFont val="Futura Md BT"/>
        <family val="2"/>
      </rPr>
      <t xml:space="preserve"> ANFH </t>
    </r>
  </si>
  <si>
    <r>
      <t>Ä</t>
    </r>
    <r>
      <rPr>
        <sz val="10"/>
        <rFont val="Futura Md BT"/>
        <family val="2"/>
      </rPr>
      <t xml:space="preserve"> ANFH C.F.P.</t>
    </r>
  </si>
  <si>
    <r>
      <t>Ä</t>
    </r>
    <r>
      <rPr>
        <sz val="10"/>
        <rFont val="Futura Md BT"/>
        <family val="2"/>
      </rPr>
      <t xml:space="preserve"> ANFH FMEP</t>
    </r>
  </si>
  <si>
    <t xml:space="preserve">Salaire de l’agent en formation </t>
  </si>
  <si>
    <t>Exercices</t>
  </si>
  <si>
    <t>MOIS</t>
  </si>
  <si>
    <t>Découcher (si dépenses prévues &lt; plafond 60,00 € / nuit)</t>
  </si>
  <si>
    <t>Dossier suivi par :</t>
  </si>
  <si>
    <r>
      <t></t>
    </r>
    <r>
      <rPr>
        <sz val="11"/>
        <rFont val="Futura Md BT"/>
        <family val="2"/>
      </rPr>
      <t xml:space="preserve"> TRAITEMENT BRUT MENSUEL</t>
    </r>
    <r>
      <rPr>
        <sz val="11"/>
        <color indexed="52"/>
        <rFont val="Futura Md BT"/>
        <family val="2"/>
      </rPr>
      <t xml:space="preserve"> </t>
    </r>
  </si>
  <si>
    <t>Sécurité sociale - Viellesse plafonnée</t>
  </si>
  <si>
    <t>Sécurité sociale - Viellesse totalité</t>
  </si>
  <si>
    <t>Sécurité sociale - Allocation logement</t>
  </si>
  <si>
    <t>IRCANTEC - Tranche A (plafonnée)</t>
  </si>
  <si>
    <t>IRCANTEC - Tranche B (au dessus du plafond)</t>
  </si>
  <si>
    <t>N + 2</t>
  </si>
  <si>
    <t>Calcul des frais de traitement formation 
CONTRACTUEL</t>
  </si>
  <si>
    <t>N + 3</t>
  </si>
  <si>
    <t>N+2</t>
  </si>
  <si>
    <t>N+3</t>
  </si>
  <si>
    <t>Sécurité sociale - Accident du travail</t>
  </si>
  <si>
    <t>contribution solidarité</t>
  </si>
  <si>
    <t>Taxe sur salaires</t>
  </si>
  <si>
    <t>Taxe sur salaires (tranche 1)</t>
  </si>
  <si>
    <t>Taxe sur salaires (tranche 2)</t>
  </si>
  <si>
    <r>
      <t>Ä</t>
    </r>
    <r>
      <rPr>
        <sz val="10"/>
        <rFont val="Futura Md BT"/>
        <family val="2"/>
      </rPr>
      <t xml:space="preserve"> Taxe salaire</t>
    </r>
  </si>
  <si>
    <r>
      <t>Ä</t>
    </r>
    <r>
      <rPr>
        <sz val="10"/>
        <rFont val="Futura Md BT"/>
        <family val="2"/>
      </rPr>
      <t xml:space="preserve"> Majoration/Taxe salaire</t>
    </r>
  </si>
  <si>
    <t>Fonds Emploi Hospitalier</t>
  </si>
  <si>
    <t>UNEDIC</t>
  </si>
  <si>
    <t>Coût total de la formation</t>
  </si>
  <si>
    <t xml:space="preserve">Fait à : </t>
  </si>
  <si>
    <t xml:space="preserve">  Le Directeur de l’établissement : </t>
  </si>
  <si>
    <t>Année N</t>
  </si>
  <si>
    <t>CONCERNE L'ANNEE CIVILE N+2 :</t>
  </si>
  <si>
    <t>Total général N+2 :</t>
  </si>
  <si>
    <t>CONCERNE L'ANNEE CIVILE N+3 :</t>
  </si>
  <si>
    <t>Total général N+3 :</t>
  </si>
  <si>
    <t>CONCERNE L'ANNEE CIVILE N :</t>
  </si>
  <si>
    <t>Total général pour N</t>
  </si>
  <si>
    <t>CONCERNE L'ANNEE CIVILE N+1 :</t>
  </si>
  <si>
    <t>Total général pour N+1 :</t>
  </si>
  <si>
    <t xml:space="preserve">                                                      REPARTITION DES FRAIS</t>
  </si>
  <si>
    <t>L'établissement atteste avoir pris connaissance des conditions de prise en charge de l'ANFH,  
certifie l'exactitude des renseignements fournis et la conformité des documents joints</t>
  </si>
  <si>
    <t xml:space="preserve">L'agent est-il affecté à un service médico-social (EHPAD, SSIAD … ) : OUI - NON si oui lequel ? </t>
  </si>
  <si>
    <t>ETS</t>
  </si>
  <si>
    <t>Réserve ANFH</t>
  </si>
  <si>
    <t>A joindre impérativement avec la demande de prise en charge :</t>
  </si>
  <si>
    <t>copie du bulletin de salaire</t>
  </si>
  <si>
    <t>devis de l'organisme</t>
  </si>
  <si>
    <t xml:space="preserve">IDENTIFICATION                                                                  </t>
  </si>
  <si>
    <t>au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</si>
</sst>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_-* #,##0.00\ [$€-1]_-;\-* #,##0.00\ [$€-1]_-;_-* &quot;-&quot;??\ [$€-1]_-;_-@_-"/>
    <numFmt numFmtId="168" formatCode="&quot;Vrai&quot;;&quot;Vrai&quot;;&quot;Faux&quot;"/>
    <numFmt numFmtId="169" formatCode="&quot;Actif&quot;;&quot;Actif&quot;;&quot;Inactif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\.00%"/>
    <numFmt numFmtId="177" formatCode="00\.00%"/>
    <numFmt numFmtId="178" formatCode="00.00%"/>
  </numFmts>
  <fonts count="93">
    <font>
      <sz val="10"/>
      <name val="Futura Md BT"/>
      <family val="0"/>
    </font>
    <font>
      <sz val="8"/>
      <name val="Futura Md BT"/>
      <family val="2"/>
    </font>
    <font>
      <b/>
      <sz val="9"/>
      <name val="Futura Md BT"/>
      <family val="2"/>
    </font>
    <font>
      <sz val="7"/>
      <name val="Futura Md BT"/>
      <family val="2"/>
    </font>
    <font>
      <b/>
      <sz val="8"/>
      <name val="Futura Md BT"/>
      <family val="2"/>
    </font>
    <font>
      <b/>
      <sz val="7"/>
      <name val="Futura Md BT"/>
      <family val="2"/>
    </font>
    <font>
      <vertAlign val="superscript"/>
      <sz val="8"/>
      <name val="Futura Md BT"/>
      <family val="2"/>
    </font>
    <font>
      <b/>
      <sz val="3"/>
      <name val="Futura Md BT"/>
      <family val="2"/>
    </font>
    <font>
      <b/>
      <sz val="10"/>
      <name val="Futura Md BT"/>
      <family val="2"/>
    </font>
    <font>
      <sz val="16"/>
      <name val="Futura Md BT"/>
      <family val="2"/>
    </font>
    <font>
      <b/>
      <sz val="16"/>
      <name val="Futura Md BT"/>
      <family val="2"/>
    </font>
    <font>
      <sz val="16"/>
      <color indexed="9"/>
      <name val="Futura Md BT"/>
      <family val="2"/>
    </font>
    <font>
      <sz val="7"/>
      <color indexed="9"/>
      <name val="Futura Md BT"/>
      <family val="2"/>
    </font>
    <font>
      <b/>
      <sz val="7"/>
      <color indexed="9"/>
      <name val="Futura Md BT"/>
      <family val="2"/>
    </font>
    <font>
      <sz val="8"/>
      <color indexed="9"/>
      <name val="Futura Md BT"/>
      <family val="2"/>
    </font>
    <font>
      <sz val="9"/>
      <color indexed="17"/>
      <name val="Futura Md BT"/>
      <family val="2"/>
    </font>
    <font>
      <b/>
      <sz val="11"/>
      <name val="Futura Md BT"/>
      <family val="2"/>
    </font>
    <font>
      <u val="single"/>
      <sz val="10"/>
      <color indexed="12"/>
      <name val="Futura Md BT"/>
      <family val="2"/>
    </font>
    <font>
      <u val="single"/>
      <sz val="10"/>
      <color indexed="36"/>
      <name val="Futura Md BT"/>
      <family val="2"/>
    </font>
    <font>
      <sz val="11"/>
      <name val="Arial"/>
      <family val="2"/>
    </font>
    <font>
      <sz val="5"/>
      <color indexed="17"/>
      <name val="Futura Md BT"/>
      <family val="2"/>
    </font>
    <font>
      <sz val="5"/>
      <name val="Futura Md BT"/>
      <family val="2"/>
    </font>
    <font>
      <sz val="11"/>
      <name val="Futura Md BT"/>
      <family val="2"/>
    </font>
    <font>
      <sz val="11"/>
      <name val="Wingdings"/>
      <family val="0"/>
    </font>
    <font>
      <sz val="11"/>
      <color indexed="9"/>
      <name val="Futura Md BT"/>
      <family val="2"/>
    </font>
    <font>
      <sz val="10"/>
      <color indexed="9"/>
      <name val="Futura Md BT"/>
      <family val="2"/>
    </font>
    <font>
      <b/>
      <sz val="11"/>
      <color indexed="9"/>
      <name val="Futura Md BT"/>
      <family val="2"/>
    </font>
    <font>
      <sz val="6"/>
      <name val="Futura Md BT"/>
      <family val="2"/>
    </font>
    <font>
      <sz val="10"/>
      <name val="Wingdings"/>
      <family val="0"/>
    </font>
    <font>
      <sz val="11"/>
      <color indexed="9"/>
      <name val="Wingdings"/>
      <family val="0"/>
    </font>
    <font>
      <b/>
      <sz val="14"/>
      <color indexed="23"/>
      <name val="Tahoma"/>
      <family val="2"/>
    </font>
    <font>
      <b/>
      <sz val="9"/>
      <color indexed="23"/>
      <name val="Tahoma"/>
      <family val="2"/>
    </font>
    <font>
      <b/>
      <sz val="12"/>
      <color indexed="23"/>
      <name val="Tahoma"/>
      <family val="2"/>
    </font>
    <font>
      <b/>
      <sz val="7"/>
      <color indexed="21"/>
      <name val="Tahoma"/>
      <family val="2"/>
    </font>
    <font>
      <sz val="10"/>
      <name val="Tahoma"/>
      <family val="2"/>
    </font>
    <font>
      <b/>
      <sz val="10"/>
      <color indexed="49"/>
      <name val="Futura Lt BT"/>
      <family val="2"/>
    </font>
    <font>
      <sz val="4"/>
      <name val="Tahoma"/>
      <family val="2"/>
    </font>
    <font>
      <sz val="5"/>
      <name val="Tahoma"/>
      <family val="2"/>
    </font>
    <font>
      <sz val="10"/>
      <color indexed="10"/>
      <name val="Tahoma"/>
      <family val="2"/>
    </font>
    <font>
      <b/>
      <sz val="7"/>
      <color indexed="23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8"/>
      <name val="Tahoma"/>
      <family val="2"/>
    </font>
    <font>
      <b/>
      <sz val="14"/>
      <name val="Futura Md BT"/>
      <family val="2"/>
    </font>
    <font>
      <b/>
      <sz val="9"/>
      <color indexed="40"/>
      <name val="Futura Md BT"/>
      <family val="2"/>
    </font>
    <font>
      <b/>
      <sz val="10"/>
      <color indexed="40"/>
      <name val="Futura Md BT"/>
      <family val="2"/>
    </font>
    <font>
      <b/>
      <sz val="16"/>
      <color indexed="49"/>
      <name val="Futura Md BT"/>
      <family val="2"/>
    </font>
    <font>
      <sz val="11"/>
      <color indexed="52"/>
      <name val="Futura Md BT"/>
      <family val="2"/>
    </font>
    <font>
      <sz val="5"/>
      <color indexed="9"/>
      <name val="Futura Md B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9"/>
      <name val="Futura Md BT"/>
      <family val="2"/>
    </font>
    <font>
      <b/>
      <sz val="10"/>
      <color indexed="9"/>
      <name val="Futura Lt BT"/>
      <family val="0"/>
    </font>
    <font>
      <sz val="10"/>
      <color indexed="9"/>
      <name val="Times New Roman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Futura Md BT"/>
      <family val="2"/>
    </font>
    <font>
      <sz val="10"/>
      <color theme="0"/>
      <name val="Futura Md BT"/>
      <family val="2"/>
    </font>
    <font>
      <sz val="6"/>
      <color theme="0"/>
      <name val="Futura Md B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 style="thin">
        <color indexed="40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0" fillId="27" borderId="3" applyNumberFormat="0" applyFont="0" applyAlignment="0" applyProtection="0"/>
    <xf numFmtId="0" fontId="78" fillId="28" borderId="1" applyNumberFormat="0" applyAlignment="0" applyProtection="0"/>
    <xf numFmtId="0" fontId="7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371">
    <xf numFmtId="0" fontId="0" fillId="0" borderId="0" xfId="0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64" fontId="4" fillId="34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0" fontId="22" fillId="0" borderId="0" xfId="53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Alignment="1" applyProtection="1">
      <alignment vertical="center"/>
      <protection/>
    </xf>
    <xf numFmtId="0" fontId="22" fillId="0" borderId="0" xfId="53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0" fontId="22" fillId="0" borderId="23" xfId="53" applyFont="1" applyFill="1" applyBorder="1" applyAlignment="1" applyProtection="1">
      <alignment horizontal="center" vertical="center"/>
      <protection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0" fillId="0" borderId="25" xfId="53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2" fillId="0" borderId="26" xfId="53" applyFont="1" applyBorder="1" applyAlignment="1" applyProtection="1">
      <alignment vertical="center"/>
      <protection/>
    </xf>
    <xf numFmtId="0" fontId="22" fillId="0" borderId="27" xfId="53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21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164" fontId="0" fillId="33" borderId="20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1" xfId="47" applyNumberFormat="1" applyFont="1" applyFill="1" applyBorder="1" applyAlignment="1" applyProtection="1">
      <alignment vertical="center"/>
      <protection/>
    </xf>
    <xf numFmtId="44" fontId="0" fillId="0" borderId="22" xfId="47" applyNumberFormat="1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164" fontId="0" fillId="33" borderId="22" xfId="53" applyNumberFormat="1" applyFont="1" applyFill="1" applyBorder="1" applyAlignment="1" applyProtection="1">
      <alignment horizontal="right" vertical="center" wrapText="1"/>
      <protection locked="0"/>
    </xf>
    <xf numFmtId="164" fontId="0" fillId="33" borderId="27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6" xfId="47" applyNumberFormat="1" applyFont="1" applyFill="1" applyBorder="1" applyAlignment="1" applyProtection="1">
      <alignment vertical="center"/>
      <protection/>
    </xf>
    <xf numFmtId="44" fontId="0" fillId="0" borderId="27" xfId="47" applyNumberFormat="1" applyFont="1" applyFill="1" applyBorder="1" applyAlignment="1" applyProtection="1">
      <alignment vertical="center"/>
      <protection/>
    </xf>
    <xf numFmtId="0" fontId="27" fillId="0" borderId="0" xfId="53" applyFont="1" applyAlignment="1" applyProtection="1">
      <alignment vertical="center"/>
      <protection/>
    </xf>
    <xf numFmtId="0" fontId="0" fillId="0" borderId="19" xfId="53" applyFont="1" applyBorder="1" applyAlignment="1" applyProtection="1">
      <alignment horizontal="left" vertical="center"/>
      <protection/>
    </xf>
    <xf numFmtId="0" fontId="0" fillId="0" borderId="28" xfId="53" applyFont="1" applyBorder="1" applyAlignment="1" applyProtection="1">
      <alignment horizontal="center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53" applyFont="1" applyBorder="1" applyAlignment="1" applyProtection="1">
      <alignment horizontal="left" vertical="center"/>
      <protection/>
    </xf>
    <xf numFmtId="164" fontId="0" fillId="0" borderId="0" xfId="53" applyNumberFormat="1" applyFont="1" applyBorder="1" applyAlignment="1" applyProtection="1">
      <alignment vertical="center"/>
      <protection/>
    </xf>
    <xf numFmtId="10" fontId="0" fillId="0" borderId="0" xfId="53" applyNumberFormat="1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4" fontId="0" fillId="33" borderId="0" xfId="53" applyNumberFormat="1" applyFont="1" applyFill="1" applyBorder="1" applyAlignment="1" applyProtection="1">
      <alignment vertical="center"/>
      <protection locked="0"/>
    </xf>
    <xf numFmtId="164" fontId="0" fillId="0" borderId="29" xfId="53" applyNumberFormat="1" applyFont="1" applyBorder="1" applyAlignment="1" applyProtection="1">
      <alignment vertical="center"/>
      <protection/>
    </xf>
    <xf numFmtId="164" fontId="0" fillId="0" borderId="28" xfId="53" applyNumberFormat="1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horizontal="left" vertical="center"/>
      <protection/>
    </xf>
    <xf numFmtId="14" fontId="22" fillId="0" borderId="30" xfId="53" applyNumberFormat="1" applyFont="1" applyBorder="1" applyAlignment="1" applyProtection="1">
      <alignment vertical="center"/>
      <protection/>
    </xf>
    <xf numFmtId="14" fontId="22" fillId="0" borderId="31" xfId="53" applyNumberFormat="1" applyFont="1" applyBorder="1" applyAlignment="1" applyProtection="1">
      <alignment vertical="center"/>
      <protection/>
    </xf>
    <xf numFmtId="14" fontId="22" fillId="0" borderId="32" xfId="53" applyNumberFormat="1" applyFont="1" applyBorder="1" applyAlignment="1" applyProtection="1">
      <alignment vertical="center"/>
      <protection/>
    </xf>
    <xf numFmtId="14" fontId="22" fillId="0" borderId="33" xfId="53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4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4" fillId="0" borderId="0" xfId="0" applyFont="1" applyBorder="1" applyAlignment="1">
      <alignment horizontal="justify"/>
    </xf>
    <xf numFmtId="0" fontId="37" fillId="0" borderId="36" xfId="0" applyFont="1" applyBorder="1" applyAlignment="1">
      <alignment horizontal="justify"/>
    </xf>
    <xf numFmtId="0" fontId="0" fillId="0" borderId="40" xfId="0" applyBorder="1" applyAlignment="1">
      <alignment/>
    </xf>
    <xf numFmtId="0" fontId="3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4" fillId="0" borderId="44" xfId="0" applyFont="1" applyBorder="1" applyAlignment="1">
      <alignment horizontal="left"/>
    </xf>
    <xf numFmtId="0" fontId="35" fillId="0" borderId="45" xfId="0" applyFont="1" applyBorder="1" applyAlignment="1">
      <alignment horizontal="justify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34" fillId="0" borderId="47" xfId="0" applyFont="1" applyBorder="1" applyAlignment="1">
      <alignment horizontal="justify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14" fontId="12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" fillId="0" borderId="51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34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3" fillId="0" borderId="52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0" fontId="28" fillId="0" borderId="19" xfId="53" applyFont="1" applyBorder="1" applyAlignment="1" applyProtection="1">
      <alignment vertical="center"/>
      <protection/>
    </xf>
    <xf numFmtId="164" fontId="0" fillId="0" borderId="20" xfId="0" applyNumberFormat="1" applyFont="1" applyBorder="1" applyAlignment="1" applyProtection="1">
      <alignment vertical="center"/>
      <protection/>
    </xf>
    <xf numFmtId="164" fontId="0" fillId="0" borderId="22" xfId="0" applyNumberFormat="1" applyFont="1" applyBorder="1" applyAlignment="1" applyProtection="1">
      <alignment vertical="center"/>
      <protection/>
    </xf>
    <xf numFmtId="0" fontId="48" fillId="0" borderId="0" xfId="53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177" fontId="0" fillId="0" borderId="0" xfId="53" applyNumberFormat="1" applyFont="1" applyBorder="1" applyAlignment="1" applyProtection="1">
      <alignment vertical="center"/>
      <protection/>
    </xf>
    <xf numFmtId="10" fontId="0" fillId="36" borderId="0" xfId="53" applyNumberFormat="1" applyFont="1" applyFill="1" applyBorder="1" applyAlignment="1" applyProtection="1">
      <alignment vertical="center"/>
      <protection locked="0"/>
    </xf>
    <xf numFmtId="0" fontId="90" fillId="0" borderId="0" xfId="0" applyFont="1" applyAlignment="1" applyProtection="1">
      <alignment horizontal="center" vertical="center"/>
      <protection/>
    </xf>
    <xf numFmtId="1" fontId="91" fillId="0" borderId="0" xfId="0" applyNumberFormat="1" applyFont="1" applyAlignment="1" applyProtection="1">
      <alignment vertical="center"/>
      <protection/>
    </xf>
    <xf numFmtId="1" fontId="92" fillId="0" borderId="0" xfId="53" applyNumberFormat="1" applyFont="1" applyAlignment="1" applyProtection="1">
      <alignment vertical="center"/>
      <protection/>
    </xf>
    <xf numFmtId="0" fontId="90" fillId="0" borderId="0" xfId="53" applyFont="1" applyAlignment="1" applyProtection="1">
      <alignment vertical="center"/>
      <protection/>
    </xf>
    <xf numFmtId="10" fontId="0" fillId="0" borderId="0" xfId="53" applyNumberFormat="1" applyFont="1" applyBorder="1" applyAlignment="1" applyProtection="1">
      <alignment horizontal="right" vertical="center"/>
      <protection/>
    </xf>
    <xf numFmtId="167" fontId="0" fillId="0" borderId="26" xfId="53" applyNumberFormat="1" applyFont="1" applyFill="1" applyBorder="1" applyAlignment="1" applyProtection="1">
      <alignment vertical="center"/>
      <protection/>
    </xf>
    <xf numFmtId="167" fontId="0" fillId="0" borderId="27" xfId="53" applyNumberFormat="1" applyFont="1" applyFill="1" applyBorder="1" applyAlignment="1" applyProtection="1">
      <alignment vertical="center"/>
      <protection/>
    </xf>
    <xf numFmtId="0" fontId="0" fillId="0" borderId="26" xfId="53" applyFont="1" applyBorder="1" applyAlignment="1" applyProtection="1">
      <alignment horizontal="left" vertical="center"/>
      <protection/>
    </xf>
    <xf numFmtId="10" fontId="0" fillId="0" borderId="29" xfId="53" applyNumberFormat="1" applyFont="1" applyBorder="1" applyAlignment="1" applyProtection="1">
      <alignment vertical="center"/>
      <protection/>
    </xf>
    <xf numFmtId="164" fontId="0" fillId="0" borderId="27" xfId="0" applyNumberFormat="1" applyFont="1" applyBorder="1" applyAlignment="1" applyProtection="1">
      <alignment vertical="center"/>
      <protection/>
    </xf>
    <xf numFmtId="14" fontId="0" fillId="0" borderId="53" xfId="53" applyNumberFormat="1" applyFont="1" applyFill="1" applyBorder="1" applyAlignment="1" applyProtection="1">
      <alignment horizontal="center" vertical="center"/>
      <protection/>
    </xf>
    <xf numFmtId="14" fontId="0" fillId="0" borderId="54" xfId="53" applyNumberFormat="1" applyFont="1" applyFill="1" applyBorder="1" applyAlignment="1" applyProtection="1">
      <alignment horizontal="center" vertical="center"/>
      <protection/>
    </xf>
    <xf numFmtId="14" fontId="0" fillId="0" borderId="32" xfId="53" applyNumberFormat="1" applyFont="1" applyFill="1" applyBorder="1" applyAlignment="1" applyProtection="1">
      <alignment horizontal="center" vertical="center"/>
      <protection/>
    </xf>
    <xf numFmtId="14" fontId="0" fillId="0" borderId="33" xfId="53" applyNumberFormat="1" applyFont="1" applyFill="1" applyBorder="1" applyAlignment="1" applyProtection="1">
      <alignment horizontal="center" vertical="center"/>
      <protection/>
    </xf>
    <xf numFmtId="1" fontId="27" fillId="0" borderId="0" xfId="53" applyNumberFormat="1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vertical="center"/>
      <protection locked="0"/>
    </xf>
    <xf numFmtId="1" fontId="22" fillId="0" borderId="10" xfId="0" applyNumberFormat="1" applyFont="1" applyBorder="1" applyAlignment="1" applyProtection="1">
      <alignment vertical="center"/>
      <protection locked="0"/>
    </xf>
    <xf numFmtId="164" fontId="0" fillId="33" borderId="29" xfId="53" applyNumberFormat="1" applyFont="1" applyFill="1" applyBorder="1" applyAlignment="1" applyProtection="1">
      <alignment vertical="center"/>
      <protection locked="0"/>
    </xf>
    <xf numFmtId="0" fontId="28" fillId="0" borderId="26" xfId="53" applyFont="1" applyBorder="1" applyAlignment="1" applyProtection="1">
      <alignment vertical="center"/>
      <protection/>
    </xf>
    <xf numFmtId="164" fontId="0" fillId="0" borderId="22" xfId="53" applyNumberFormat="1" applyFont="1" applyBorder="1" applyAlignment="1" applyProtection="1">
      <alignment vertical="center"/>
      <protection/>
    </xf>
    <xf numFmtId="10" fontId="0" fillId="0" borderId="28" xfId="53" applyNumberFormat="1" applyFont="1" applyBorder="1" applyAlignment="1" applyProtection="1">
      <alignment horizontal="right" vertical="center"/>
      <protection/>
    </xf>
    <xf numFmtId="10" fontId="0" fillId="0" borderId="0" xfId="53" applyNumberFormat="1" applyFont="1" applyFill="1" applyBorder="1" applyAlignment="1" applyProtection="1">
      <alignment vertical="center"/>
      <protection/>
    </xf>
    <xf numFmtId="0" fontId="34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34" fillId="0" borderId="0" xfId="0" applyFont="1" applyAlignment="1">
      <alignment/>
    </xf>
    <xf numFmtId="14" fontId="8" fillId="0" borderId="18" xfId="0" applyNumberFormat="1" applyFont="1" applyFill="1" applyBorder="1" applyAlignment="1" applyProtection="1">
      <alignment/>
      <protection/>
    </xf>
    <xf numFmtId="0" fontId="34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/>
    </xf>
    <xf numFmtId="0" fontId="0" fillId="0" borderId="55" xfId="0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37" borderId="51" xfId="0" applyNumberFormat="1" applyFont="1" applyFill="1" applyBorder="1" applyAlignment="1" applyProtection="1">
      <alignment horizontal="center" vertical="center"/>
      <protection/>
    </xf>
    <xf numFmtId="164" fontId="16" fillId="37" borderId="56" xfId="0" applyNumberFormat="1" applyFont="1" applyFill="1" applyBorder="1" applyAlignment="1" applyProtection="1">
      <alignment horizontal="center" vertical="center"/>
      <protection/>
    </xf>
    <xf numFmtId="164" fontId="16" fillId="37" borderId="13" xfId="0" applyNumberFormat="1" applyFont="1" applyFill="1" applyBorder="1" applyAlignment="1" applyProtection="1">
      <alignment horizontal="center" vertical="center"/>
      <protection/>
    </xf>
    <xf numFmtId="164" fontId="16" fillId="37" borderId="52" xfId="0" applyNumberFormat="1" applyFont="1" applyFill="1" applyBorder="1" applyAlignment="1" applyProtection="1">
      <alignment horizontal="center" vertical="center"/>
      <protection/>
    </xf>
    <xf numFmtId="164" fontId="16" fillId="37" borderId="11" xfId="0" applyNumberFormat="1" applyFont="1" applyFill="1" applyBorder="1" applyAlignment="1" applyProtection="1">
      <alignment horizontal="center" vertical="center"/>
      <protection/>
    </xf>
    <xf numFmtId="164" fontId="16" fillId="37" borderId="15" xfId="0" applyNumberFormat="1" applyFont="1" applyFill="1" applyBorder="1" applyAlignment="1" applyProtection="1">
      <alignment horizontal="center" vertical="center"/>
      <protection/>
    </xf>
    <xf numFmtId="14" fontId="8" fillId="33" borderId="11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left"/>
      <protection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56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14" fontId="8" fillId="0" borderId="11" xfId="0" applyNumberFormat="1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center"/>
      <protection locked="0"/>
    </xf>
    <xf numFmtId="0" fontId="21" fillId="0" borderId="11" xfId="53" applyFont="1" applyBorder="1" applyAlignment="1" applyProtection="1">
      <alignment vertical="center"/>
      <protection/>
    </xf>
    <xf numFmtId="0" fontId="21" fillId="0" borderId="56" xfId="53" applyFont="1" applyBorder="1" applyAlignment="1" applyProtection="1">
      <alignment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1" fontId="25" fillId="38" borderId="21" xfId="53" applyNumberFormat="1" applyFont="1" applyFill="1" applyBorder="1" applyAlignment="1" applyProtection="1">
      <alignment horizontal="center" vertical="center" wrapText="1"/>
      <protection/>
    </xf>
    <xf numFmtId="1" fontId="25" fillId="38" borderId="0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2" fillId="36" borderId="0" xfId="53" applyFont="1" applyFill="1" applyBorder="1" applyAlignment="1" applyProtection="1">
      <alignment horizontal="left" vertical="center"/>
      <protection locked="0"/>
    </xf>
    <xf numFmtId="0" fontId="21" fillId="0" borderId="29" xfId="53" applyFont="1" applyBorder="1" applyAlignment="1" applyProtection="1">
      <alignment vertical="center"/>
      <protection/>
    </xf>
    <xf numFmtId="14" fontId="22" fillId="0" borderId="57" xfId="53" applyNumberFormat="1" applyFont="1" applyFill="1" applyBorder="1" applyAlignment="1" applyProtection="1">
      <alignment horizontal="center" vertical="center"/>
      <protection/>
    </xf>
    <xf numFmtId="14" fontId="22" fillId="0" borderId="58" xfId="53" applyNumberFormat="1" applyFont="1" applyFill="1" applyBorder="1" applyAlignment="1" applyProtection="1">
      <alignment horizontal="center" vertical="center"/>
      <protection/>
    </xf>
    <xf numFmtId="1" fontId="26" fillId="38" borderId="57" xfId="53" applyNumberFormat="1" applyFont="1" applyFill="1" applyBorder="1" applyAlignment="1" applyProtection="1">
      <alignment horizontal="center" vertical="center"/>
      <protection locked="0"/>
    </xf>
    <xf numFmtId="1" fontId="26" fillId="38" borderId="59" xfId="53" applyNumberFormat="1" applyFont="1" applyFill="1" applyBorder="1" applyAlignment="1" applyProtection="1">
      <alignment horizontal="center" vertical="center"/>
      <protection locked="0"/>
    </xf>
    <xf numFmtId="0" fontId="27" fillId="0" borderId="60" xfId="53" applyFont="1" applyBorder="1" applyAlignment="1" applyProtection="1">
      <alignment vertical="center"/>
      <protection/>
    </xf>
    <xf numFmtId="0" fontId="23" fillId="0" borderId="61" xfId="53" applyFont="1" applyBorder="1" applyAlignment="1" applyProtection="1">
      <alignment vertical="center" wrapText="1"/>
      <protection/>
    </xf>
    <xf numFmtId="164" fontId="16" fillId="0" borderId="19" xfId="47" applyNumberFormat="1" applyFont="1" applyFill="1" applyBorder="1" applyAlignment="1" applyProtection="1">
      <alignment vertical="center"/>
      <protection/>
    </xf>
    <xf numFmtId="44" fontId="16" fillId="0" borderId="20" xfId="47" applyNumberFormat="1" applyFont="1" applyFill="1" applyBorder="1" applyAlignment="1" applyProtection="1">
      <alignment vertical="center"/>
      <protection/>
    </xf>
    <xf numFmtId="0" fontId="21" fillId="0" borderId="60" xfId="53" applyFont="1" applyBorder="1" applyAlignment="1" applyProtection="1">
      <alignment vertical="center"/>
      <protection/>
    </xf>
    <xf numFmtId="0" fontId="22" fillId="0" borderId="19" xfId="53" applyFont="1" applyFill="1" applyBorder="1" applyAlignment="1" applyProtection="1">
      <alignment horizontal="center" vertical="center"/>
      <protection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4" fillId="38" borderId="19" xfId="53" applyFont="1" applyFill="1" applyBorder="1" applyAlignment="1" applyProtection="1">
      <alignment horizontal="center" vertical="center" wrapText="1"/>
      <protection/>
    </xf>
    <xf numFmtId="0" fontId="24" fillId="38" borderId="20" xfId="53" applyFont="1" applyFill="1" applyBorder="1" applyAlignment="1" applyProtection="1">
      <alignment horizontal="center" vertical="center" wrapText="1"/>
      <protection/>
    </xf>
    <xf numFmtId="0" fontId="24" fillId="38" borderId="23" xfId="53" applyFont="1" applyFill="1" applyBorder="1" applyAlignment="1" applyProtection="1">
      <alignment horizontal="center" vertical="center" wrapText="1"/>
      <protection/>
    </xf>
    <xf numFmtId="0" fontId="24" fillId="38" borderId="11" xfId="53" applyFont="1" applyFill="1" applyBorder="1" applyAlignment="1" applyProtection="1">
      <alignment horizontal="center" vertical="center" wrapText="1"/>
      <protection/>
    </xf>
    <xf numFmtId="0" fontId="0" fillId="0" borderId="62" xfId="53" applyFont="1" applyBorder="1" applyAlignment="1" applyProtection="1">
      <alignment horizontal="right" vertical="center"/>
      <protection/>
    </xf>
    <xf numFmtId="0" fontId="0" fillId="0" borderId="21" xfId="53" applyFont="1" applyBorder="1" applyAlignment="1" applyProtection="1">
      <alignment horizontal="right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0" fontId="23" fillId="0" borderId="61" xfId="53" applyFont="1" applyBorder="1" applyAlignment="1" applyProtection="1">
      <alignment horizontal="left" vertical="center"/>
      <protection/>
    </xf>
    <xf numFmtId="0" fontId="22" fillId="0" borderId="61" xfId="53" applyFont="1" applyBorder="1" applyAlignment="1" applyProtection="1">
      <alignment horizontal="left" vertical="center"/>
      <protection/>
    </xf>
    <xf numFmtId="0" fontId="22" fillId="0" borderId="63" xfId="53" applyFont="1" applyBorder="1" applyAlignment="1" applyProtection="1">
      <alignment horizontal="left" vertical="center"/>
      <protection/>
    </xf>
    <xf numFmtId="167" fontId="16" fillId="0" borderId="61" xfId="53" applyNumberFormat="1" applyFont="1" applyFill="1" applyBorder="1" applyAlignment="1" applyProtection="1">
      <alignment vertical="center"/>
      <protection/>
    </xf>
    <xf numFmtId="0" fontId="29" fillId="39" borderId="61" xfId="52" applyFont="1" applyFill="1" applyBorder="1" applyAlignment="1" applyProtection="1">
      <alignment vertical="center" wrapText="1"/>
      <protection/>
    </xf>
    <xf numFmtId="0" fontId="24" fillId="39" borderId="61" xfId="52" applyFont="1" applyFill="1" applyBorder="1" applyAlignment="1" applyProtection="1">
      <alignment vertical="center" wrapText="1"/>
      <protection/>
    </xf>
    <xf numFmtId="44" fontId="26" fillId="39" borderId="61" xfId="53" applyNumberFormat="1" applyFont="1" applyFill="1" applyBorder="1" applyAlignment="1" applyProtection="1">
      <alignment vertical="center"/>
      <protection/>
    </xf>
    <xf numFmtId="0" fontId="29" fillId="39" borderId="61" xfId="53" applyFont="1" applyFill="1" applyBorder="1" applyAlignment="1" applyProtection="1">
      <alignment vertical="center"/>
      <protection/>
    </xf>
    <xf numFmtId="0" fontId="24" fillId="39" borderId="61" xfId="53" applyFont="1" applyFill="1" applyBorder="1" applyAlignment="1" applyProtection="1">
      <alignment vertical="center"/>
      <protection/>
    </xf>
    <xf numFmtId="167" fontId="0" fillId="0" borderId="26" xfId="53" applyNumberFormat="1" applyFont="1" applyFill="1" applyBorder="1" applyAlignment="1" applyProtection="1">
      <alignment vertical="center"/>
      <protection/>
    </xf>
    <xf numFmtId="167" fontId="0" fillId="0" borderId="27" xfId="53" applyNumberFormat="1" applyFont="1" applyFill="1" applyBorder="1" applyAlignment="1" applyProtection="1">
      <alignment vertical="center"/>
      <protection/>
    </xf>
    <xf numFmtId="0" fontId="29" fillId="38" borderId="26" xfId="53" applyFont="1" applyFill="1" applyBorder="1" applyAlignment="1" applyProtection="1">
      <alignment vertical="center" wrapText="1"/>
      <protection/>
    </xf>
    <xf numFmtId="0" fontId="24" fillId="38" borderId="29" xfId="53" applyFont="1" applyFill="1" applyBorder="1" applyAlignment="1" applyProtection="1">
      <alignment vertical="center" wrapText="1"/>
      <protection/>
    </xf>
    <xf numFmtId="44" fontId="26" fillId="38" borderId="29" xfId="53" applyNumberFormat="1" applyFont="1" applyFill="1" applyBorder="1" applyAlignment="1" applyProtection="1">
      <alignment vertical="center"/>
      <protection locked="0"/>
    </xf>
    <xf numFmtId="44" fontId="26" fillId="38" borderId="27" xfId="53" applyNumberFormat="1" applyFont="1" applyFill="1" applyBorder="1" applyAlignment="1" applyProtection="1">
      <alignment vertical="center"/>
      <protection locked="0"/>
    </xf>
    <xf numFmtId="0" fontId="22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44" fontId="16" fillId="0" borderId="19" xfId="53" applyNumberFormat="1" applyFont="1" applyBorder="1" applyAlignment="1" applyProtection="1">
      <alignment vertical="center"/>
      <protection/>
    </xf>
    <xf numFmtId="0" fontId="16" fillId="0" borderId="20" xfId="53" applyFont="1" applyBorder="1" applyAlignment="1" applyProtection="1">
      <alignment vertical="center"/>
      <protection/>
    </xf>
    <xf numFmtId="0" fontId="34" fillId="0" borderId="5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1" fillId="0" borderId="64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34" fillId="0" borderId="34" xfId="0" applyFont="1" applyBorder="1" applyAlignment="1">
      <alignment horizontal="left"/>
    </xf>
    <xf numFmtId="0" fontId="0" fillId="33" borderId="40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65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/>
      <protection/>
    </xf>
    <xf numFmtId="0" fontId="34" fillId="0" borderId="45" xfId="0" applyFont="1" applyBorder="1" applyAlignment="1">
      <alignment horizontal="left"/>
    </xf>
    <xf numFmtId="0" fontId="34" fillId="0" borderId="44" xfId="0" applyFont="1" applyBorder="1" applyAlignment="1">
      <alignment horizontal="left"/>
    </xf>
    <xf numFmtId="0" fontId="34" fillId="0" borderId="50" xfId="0" applyFont="1" applyBorder="1" applyAlignment="1">
      <alignment horizontal="left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left"/>
    </xf>
    <xf numFmtId="0" fontId="34" fillId="0" borderId="36" xfId="0" applyFont="1" applyBorder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left"/>
    </xf>
    <xf numFmtId="0" fontId="51" fillId="0" borderId="17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34" fillId="33" borderId="11" xfId="0" applyFont="1" applyFill="1" applyBorder="1" applyAlignment="1" applyProtection="1">
      <alignment horizontal="left"/>
      <protection locked="0"/>
    </xf>
    <xf numFmtId="14" fontId="8" fillId="40" borderId="18" xfId="0" applyNumberFormat="1" applyFont="1" applyFill="1" applyBorder="1" applyAlignment="1" applyProtection="1">
      <alignment horizontal="center"/>
      <protection/>
    </xf>
    <xf numFmtId="0" fontId="8" fillId="40" borderId="18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36" borderId="11" xfId="0" applyFont="1" applyFill="1" applyBorder="1" applyAlignment="1">
      <alignment/>
    </xf>
    <xf numFmtId="0" fontId="51" fillId="0" borderId="67" xfId="0" applyFont="1" applyBorder="1" applyAlignment="1">
      <alignment/>
    </xf>
    <xf numFmtId="0" fontId="34" fillId="10" borderId="10" xfId="0" applyFont="1" applyFill="1" applyBorder="1" applyAlignment="1">
      <alignment horizontal="center" vertical="center" wrapText="1"/>
    </xf>
    <xf numFmtId="44" fontId="0" fillId="10" borderId="12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44" fontId="0" fillId="10" borderId="12" xfId="0" applyNumberFormat="1" applyFill="1" applyBorder="1" applyAlignment="1">
      <alignment horizontal="center" vertical="center"/>
    </xf>
    <xf numFmtId="44" fontId="0" fillId="10" borderId="14" xfId="0" applyNumberFormat="1" applyFill="1" applyBorder="1" applyAlignment="1">
      <alignment horizontal="center" vertical="center"/>
    </xf>
    <xf numFmtId="44" fontId="8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/>
    </xf>
    <xf numFmtId="44" fontId="0" fillId="0" borderId="12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164" fontId="8" fillId="0" borderId="17" xfId="0" applyNumberFormat="1" applyFont="1" applyBorder="1" applyAlignment="1">
      <alignment/>
    </xf>
    <xf numFmtId="44" fontId="0" fillId="10" borderId="10" xfId="0" applyNumberFormat="1" applyFill="1" applyBorder="1" applyAlignment="1">
      <alignment horizontal="center" vertical="center"/>
    </xf>
    <xf numFmtId="0" fontId="40" fillId="33" borderId="12" xfId="0" applyFont="1" applyFill="1" applyBorder="1" applyAlignment="1" applyProtection="1">
      <alignment horizontal="center" vertical="top" wrapText="1"/>
      <protection locked="0"/>
    </xf>
    <xf numFmtId="0" fontId="40" fillId="33" borderId="14" xfId="0" applyFont="1" applyFill="1" applyBorder="1" applyAlignment="1" applyProtection="1">
      <alignment horizontal="center" vertical="top" wrapText="1"/>
      <protection locked="0"/>
    </xf>
    <xf numFmtId="164" fontId="8" fillId="40" borderId="17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164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2" fillId="0" borderId="0" xfId="0" applyFont="1" applyAlignment="1">
      <alignment/>
    </xf>
    <xf numFmtId="14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32" fillId="0" borderId="34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ul frais de traitement" xfId="52"/>
    <cellStyle name="Normal_F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19050</xdr:rowOff>
    </xdr:from>
    <xdr:to>
      <xdr:col>15</xdr:col>
      <xdr:colOff>619125</xdr:colOff>
      <xdr:row>1</xdr:row>
      <xdr:rowOff>133350</xdr:rowOff>
    </xdr:to>
    <xdr:pic>
      <xdr:nvPicPr>
        <xdr:cNvPr id="1" name="Picture 2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</xdr:rowOff>
    </xdr:from>
    <xdr:to>
      <xdr:col>16</xdr:col>
      <xdr:colOff>161925</xdr:colOff>
      <xdr:row>10</xdr:row>
      <xdr:rowOff>19050</xdr:rowOff>
    </xdr:to>
    <xdr:sp>
      <xdr:nvSpPr>
        <xdr:cNvPr id="2" name="Line 5"/>
        <xdr:cNvSpPr>
          <a:spLocks/>
        </xdr:cNvSpPr>
      </xdr:nvSpPr>
      <xdr:spPr>
        <a:xfrm flipH="1">
          <a:off x="10191750" y="16192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82225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82225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82225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4</xdr:row>
      <xdr:rowOff>114300</xdr:rowOff>
    </xdr:from>
    <xdr:to>
      <xdr:col>11</xdr:col>
      <xdr:colOff>800100</xdr:colOff>
      <xdr:row>12</xdr:row>
      <xdr:rowOff>9525</xdr:rowOff>
    </xdr:to>
    <xdr:sp>
      <xdr:nvSpPr>
        <xdr:cNvPr id="1" name="Oval 3"/>
        <xdr:cNvSpPr>
          <a:spLocks/>
        </xdr:cNvSpPr>
      </xdr:nvSpPr>
      <xdr:spPr>
        <a:xfrm>
          <a:off x="8239125" y="704850"/>
          <a:ext cx="1781175" cy="1085850"/>
        </a:xfrm>
        <a:prstGeom prst="ellipse">
          <a:avLst/>
        </a:prstGeom>
        <a:solidFill>
          <a:srgbClr val="C0C0C0"/>
        </a:solidFill>
        <a:ln w="190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 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PRIORITE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N</a:t>
          </a:r>
          <a:r>
            <a:rPr lang="en-US" cap="none" sz="1400" b="1" i="0" u="none" baseline="0">
              <a:solidFill>
                <a:srgbClr val="FFFFFF"/>
              </a:solidFill>
            </a:rPr>
            <a:t>°</a:t>
          </a:r>
        </a:p>
      </xdr:txBody>
    </xdr:sp>
    <xdr:clientData fLocksWithSheet="0"/>
  </xdr:twoCellAnchor>
  <xdr:twoCellAnchor>
    <xdr:from>
      <xdr:col>10</xdr:col>
      <xdr:colOff>323850</xdr:colOff>
      <xdr:row>0</xdr:row>
      <xdr:rowOff>0</xdr:rowOff>
    </xdr:from>
    <xdr:to>
      <xdr:col>12</xdr:col>
      <xdr:colOff>0</xdr:colOff>
      <xdr:row>2</xdr:row>
      <xdr:rowOff>161925</xdr:rowOff>
    </xdr:to>
    <xdr:pic>
      <xdr:nvPicPr>
        <xdr:cNvPr id="2" name="Picture 4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38</xdr:row>
      <xdr:rowOff>38100</xdr:rowOff>
    </xdr:from>
    <xdr:to>
      <xdr:col>7</xdr:col>
      <xdr:colOff>400050</xdr:colOff>
      <xdr:row>40</xdr:row>
      <xdr:rowOff>47625</xdr:rowOff>
    </xdr:to>
    <xdr:sp>
      <xdr:nvSpPr>
        <xdr:cNvPr id="3" name="AutoShape 1"/>
        <xdr:cNvSpPr>
          <a:spLocks/>
        </xdr:cNvSpPr>
      </xdr:nvSpPr>
      <xdr:spPr>
        <a:xfrm>
          <a:off x="438150" y="6172200"/>
          <a:ext cx="5829300" cy="333375"/>
        </a:xfrm>
        <a:prstGeom prst="roundRect">
          <a:avLst/>
        </a:prstGeom>
        <a:solidFill>
          <a:srgbClr val="33CC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DATE LIMITE DE RECEPTION DES DOSSIERS : 19/10/2018</a:t>
          </a:r>
        </a:p>
      </xdr:txBody>
    </xdr:sp>
    <xdr:clientData/>
  </xdr:twoCellAnchor>
  <xdr:twoCellAnchor>
    <xdr:from>
      <xdr:col>8</xdr:col>
      <xdr:colOff>247650</xdr:colOff>
      <xdr:row>37</xdr:row>
      <xdr:rowOff>95250</xdr:rowOff>
    </xdr:from>
    <xdr:to>
      <xdr:col>10</xdr:col>
      <xdr:colOff>685800</xdr:colOff>
      <xdr:row>41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953250" y="5876925"/>
          <a:ext cx="21145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Cachet de l’établissement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P10" sqref="P10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38" t="s">
        <v>155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4"/>
      <c r="R1" s="14"/>
      <c r="S1" s="14"/>
      <c r="T1" s="14"/>
    </row>
    <row r="2" spans="1:20" s="17" customFormat="1" ht="12">
      <c r="A2" s="231" t="s">
        <v>96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16"/>
      <c r="R2" s="16"/>
      <c r="S2" s="16"/>
      <c r="T2" s="16"/>
    </row>
    <row r="3" spans="1:25" s="21" customFormat="1" ht="12.75">
      <c r="A3" s="205" t="s">
        <v>104</v>
      </c>
      <c r="B3" s="205"/>
      <c r="C3" s="221"/>
      <c r="D3" s="221"/>
      <c r="E3" s="221"/>
      <c r="F3" s="221"/>
      <c r="G3" s="221"/>
      <c r="H3" s="221"/>
      <c r="I3" s="223" t="s">
        <v>12</v>
      </c>
      <c r="J3" s="223"/>
      <c r="K3" s="237"/>
      <c r="L3" s="237"/>
      <c r="M3" s="237"/>
      <c r="N3" s="237"/>
      <c r="O3" s="237"/>
      <c r="P3" s="237"/>
      <c r="Q3" s="18">
        <f>K3</f>
        <v>0</v>
      </c>
      <c r="R3" s="18"/>
      <c r="S3" s="18"/>
      <c r="T3" s="18"/>
      <c r="U3" s="19"/>
      <c r="V3" s="20"/>
      <c r="W3" s="20"/>
      <c r="X3" s="20"/>
      <c r="Y3" s="20"/>
    </row>
    <row r="4" spans="1:25" s="21" customFormat="1" ht="12.75">
      <c r="A4" s="222" t="s">
        <v>41</v>
      </c>
      <c r="B4" s="222"/>
      <c r="C4" s="220"/>
      <c r="D4" s="221"/>
      <c r="E4" s="221"/>
      <c r="F4" s="221"/>
      <c r="G4" s="224" t="s">
        <v>99</v>
      </c>
      <c r="H4" s="224"/>
      <c r="I4" s="220"/>
      <c r="J4" s="221"/>
      <c r="K4" s="221"/>
      <c r="L4" s="222" t="s">
        <v>89</v>
      </c>
      <c r="M4" s="222"/>
      <c r="N4" s="222"/>
      <c r="O4" s="222"/>
      <c r="P4" s="10"/>
      <c r="Q4" s="18"/>
      <c r="R4" s="18"/>
      <c r="S4" s="18"/>
      <c r="T4" s="18"/>
      <c r="U4" s="19"/>
      <c r="V4" s="20"/>
      <c r="W4" s="20"/>
      <c r="X4" s="20"/>
      <c r="Y4" s="20"/>
    </row>
    <row r="5" spans="1:25" s="21" customFormat="1" ht="12.75" customHeight="1">
      <c r="A5" s="205" t="s">
        <v>13</v>
      </c>
      <c r="B5" s="205"/>
      <c r="C5" s="232"/>
      <c r="D5" s="232"/>
      <c r="E5" s="232"/>
      <c r="F5" s="232"/>
      <c r="G5" s="205" t="s">
        <v>14</v>
      </c>
      <c r="H5" s="205"/>
      <c r="I5" s="338"/>
      <c r="J5" s="339"/>
      <c r="K5" s="339"/>
      <c r="L5" s="205" t="s">
        <v>98</v>
      </c>
      <c r="M5" s="205"/>
      <c r="N5" s="205"/>
      <c r="O5" s="205"/>
      <c r="P5" s="159"/>
      <c r="Q5" s="133">
        <f>C5</f>
        <v>0</v>
      </c>
      <c r="R5" s="133">
        <f>I5</f>
        <v>0</v>
      </c>
      <c r="S5" s="18"/>
      <c r="T5" s="18"/>
      <c r="U5" s="19"/>
      <c r="V5" s="20"/>
      <c r="W5" s="20"/>
      <c r="X5" s="20"/>
      <c r="Y5" s="20"/>
    </row>
    <row r="6" spans="1:25" s="25" customFormat="1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99" t="s">
        <v>85</v>
      </c>
      <c r="M6" s="199"/>
      <c r="N6" s="199"/>
      <c r="O6" s="199"/>
      <c r="P6" s="135">
        <f>P4*P5</f>
        <v>0</v>
      </c>
      <c r="Q6" s="22"/>
      <c r="R6" s="22"/>
      <c r="S6" s="22"/>
      <c r="T6" s="22"/>
      <c r="U6" s="23"/>
      <c r="V6" s="24"/>
      <c r="W6" s="24"/>
      <c r="X6" s="24"/>
      <c r="Y6" s="24"/>
    </row>
    <row r="7" spans="1:25" s="25" customFormat="1" ht="12.75">
      <c r="A7" s="156" t="s">
        <v>92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36"/>
      <c r="N7" s="136"/>
      <c r="O7" s="136"/>
      <c r="P7" s="135"/>
      <c r="Q7" s="22"/>
      <c r="R7" s="22"/>
      <c r="S7" s="22"/>
      <c r="T7" s="22"/>
      <c r="U7" s="23"/>
      <c r="V7" s="24"/>
      <c r="W7" s="24"/>
      <c r="X7" s="24"/>
      <c r="Y7" s="24"/>
    </row>
    <row r="8" spans="1:21" s="17" customFormat="1" ht="12.75" customHeight="1">
      <c r="A8" s="245" t="s">
        <v>86</v>
      </c>
      <c r="B8" s="245"/>
      <c r="C8" s="245"/>
      <c r="D8" s="245"/>
      <c r="E8" s="26"/>
      <c r="G8" s="26"/>
      <c r="Q8" s="3"/>
      <c r="R8" s="3"/>
      <c r="S8" s="3"/>
      <c r="T8" s="3"/>
      <c r="U8" s="8"/>
    </row>
    <row r="9" spans="1:21" s="29" customFormat="1" ht="11.25" customHeight="1">
      <c r="A9" s="206" t="s">
        <v>97</v>
      </c>
      <c r="B9" s="27" t="s">
        <v>2</v>
      </c>
      <c r="C9" s="27" t="s">
        <v>4</v>
      </c>
      <c r="D9" s="27" t="s">
        <v>5</v>
      </c>
      <c r="E9" s="28" t="s">
        <v>7</v>
      </c>
      <c r="F9" s="27" t="s">
        <v>4</v>
      </c>
      <c r="G9" s="140" t="s">
        <v>5</v>
      </c>
      <c r="H9" s="41" t="s">
        <v>9</v>
      </c>
      <c r="I9" s="41" t="s">
        <v>4</v>
      </c>
      <c r="J9" s="41" t="s">
        <v>5</v>
      </c>
      <c r="K9" s="28" t="s">
        <v>15</v>
      </c>
      <c r="M9" s="234" t="s">
        <v>97</v>
      </c>
      <c r="N9" s="235"/>
      <c r="O9" s="236"/>
      <c r="P9" s="134" t="s">
        <v>84</v>
      </c>
      <c r="Q9" s="8"/>
      <c r="R9" s="8"/>
      <c r="S9" s="8"/>
      <c r="T9" s="8"/>
      <c r="U9" s="7"/>
    </row>
    <row r="10" spans="1:21" s="29" customFormat="1" ht="11.25" customHeight="1">
      <c r="A10" s="207"/>
      <c r="B10" s="30" t="s">
        <v>3</v>
      </c>
      <c r="C10" s="30" t="s">
        <v>17</v>
      </c>
      <c r="D10" s="30" t="s">
        <v>6</v>
      </c>
      <c r="E10" s="31" t="s">
        <v>8</v>
      </c>
      <c r="F10" s="30" t="s">
        <v>17</v>
      </c>
      <c r="G10" s="145" t="s">
        <v>6</v>
      </c>
      <c r="H10" s="41" t="s">
        <v>10</v>
      </c>
      <c r="I10" s="41" t="s">
        <v>17</v>
      </c>
      <c r="J10" s="41" t="s">
        <v>6</v>
      </c>
      <c r="K10" s="31" t="s">
        <v>16</v>
      </c>
      <c r="M10" s="233" t="s">
        <v>111</v>
      </c>
      <c r="N10" s="233"/>
      <c r="O10" s="233"/>
      <c r="P10" s="9"/>
      <c r="Q10" s="3">
        <f>IF($P10&gt;2000,2000,$P10)</f>
        <v>0</v>
      </c>
      <c r="R10" s="3">
        <f>IF($P10&gt;10000,7999,$P10-$Q10)</f>
        <v>0</v>
      </c>
      <c r="S10" s="3">
        <f>IF($P$10&gt;10000,$P$6-($Q10+$R10),0)</f>
        <v>0</v>
      </c>
      <c r="T10" s="161"/>
      <c r="U10" s="7"/>
    </row>
    <row r="11" spans="1:25" ht="11.25" customHeight="1">
      <c r="A11" s="32" t="s">
        <v>111</v>
      </c>
      <c r="B11" s="33">
        <v>0.25</v>
      </c>
      <c r="C11" s="1">
        <f>IF($M10=$A11,$Q10,"")</f>
        <v>0</v>
      </c>
      <c r="D11" s="148">
        <f>IF(C11="","0,00 €",B11*C11)</f>
        <v>0</v>
      </c>
      <c r="E11" s="34">
        <v>0.31</v>
      </c>
      <c r="F11" s="1">
        <f>IF($M10=$A11,$R10,"")</f>
        <v>0</v>
      </c>
      <c r="G11" s="146">
        <f>IF(F11="","0,00 €",E11*F11)</f>
        <v>0</v>
      </c>
      <c r="H11" s="33">
        <v>0.18</v>
      </c>
      <c r="I11" s="1">
        <f>IF($M10=$A11,$S10,"")</f>
        <v>0</v>
      </c>
      <c r="J11" s="148">
        <f>IF(I11="","0,00 €",H11*I11)</f>
        <v>0</v>
      </c>
      <c r="K11" s="147">
        <f>SUM(J11,G11,D11)</f>
        <v>0</v>
      </c>
      <c r="M11" s="233" t="s">
        <v>0</v>
      </c>
      <c r="N11" s="233"/>
      <c r="O11" s="233"/>
      <c r="P11" s="11"/>
      <c r="Q11" s="3">
        <f>IF($P11&gt;2000,2000,$P11)</f>
        <v>0</v>
      </c>
      <c r="R11" s="3">
        <f>IF($P11&gt;10000,7999,$P11-$Q11)</f>
        <v>0</v>
      </c>
      <c r="S11" s="3">
        <f>IF($P$10&gt;10000,$P$6-($Q11+$R11),0)</f>
        <v>0</v>
      </c>
      <c r="T11" s="161"/>
      <c r="U11" s="17"/>
      <c r="V11" s="35"/>
      <c r="W11" s="35"/>
      <c r="X11" s="35"/>
      <c r="Y11" s="35"/>
    </row>
    <row r="12" spans="1:25" ht="11.25" customHeight="1">
      <c r="A12" s="32" t="s">
        <v>0</v>
      </c>
      <c r="B12" s="33">
        <v>0.32</v>
      </c>
      <c r="C12" s="1">
        <f>IF($M11=$A12,$Q11,"")</f>
        <v>0</v>
      </c>
      <c r="D12" s="148">
        <f>IF(C12="","0,00 €",B12*C12)</f>
        <v>0</v>
      </c>
      <c r="E12" s="34">
        <v>0.39</v>
      </c>
      <c r="F12" s="1">
        <f>IF($M11=$A12,$R11,"")</f>
        <v>0</v>
      </c>
      <c r="G12" s="146">
        <f>IF(F12="","0,00 €",E12*F12)</f>
        <v>0</v>
      </c>
      <c r="H12" s="33">
        <v>0.23</v>
      </c>
      <c r="I12" s="1">
        <f>IF($M11=$A12,$S11,"")</f>
        <v>0</v>
      </c>
      <c r="J12" s="148">
        <f>IF(I12="","0,00 €",H12*I12)</f>
        <v>0</v>
      </c>
      <c r="K12" s="147">
        <f>SUM(J12,G12,D12)</f>
        <v>0</v>
      </c>
      <c r="M12" s="233" t="s">
        <v>112</v>
      </c>
      <c r="N12" s="233"/>
      <c r="O12" s="233"/>
      <c r="P12" s="11"/>
      <c r="Q12" s="3">
        <f>IF($P12&gt;2000,2000,$P12)</f>
        <v>0</v>
      </c>
      <c r="R12" s="3">
        <f>IF($P12&gt;10000,7999,$P12-$Q12)</f>
        <v>0</v>
      </c>
      <c r="S12" s="3">
        <f>IF($P$10&gt;10000,$P$6-($Q12+$R12),0)</f>
        <v>0</v>
      </c>
      <c r="T12" s="161"/>
      <c r="U12" s="17"/>
      <c r="V12" s="35"/>
      <c r="W12" s="35"/>
      <c r="X12" s="35"/>
      <c r="Y12" s="35"/>
    </row>
    <row r="13" spans="1:25" ht="11.25" customHeight="1">
      <c r="A13" s="32" t="s">
        <v>112</v>
      </c>
      <c r="B13" s="33">
        <v>0.35</v>
      </c>
      <c r="C13" s="1">
        <f>IF($M12=$A13,$Q12,"")</f>
        <v>0</v>
      </c>
      <c r="D13" s="148">
        <f>IF(C13="","0,00 €",B13*C13)</f>
        <v>0</v>
      </c>
      <c r="E13" s="34">
        <v>0.43</v>
      </c>
      <c r="F13" s="1">
        <f>IF($M12=$A13,$R12,"")</f>
        <v>0</v>
      </c>
      <c r="G13" s="146">
        <f>IF(F13="","0,00 €",E13*F13)</f>
        <v>0</v>
      </c>
      <c r="H13" s="33">
        <v>0.25</v>
      </c>
      <c r="I13" s="1">
        <f>IF($M12=$A13,$S12,"")</f>
        <v>0</v>
      </c>
      <c r="J13" s="148">
        <f>IF(I13="","0,00 €",H13*I13)</f>
        <v>0</v>
      </c>
      <c r="K13" s="147">
        <f>SUM(J13,G13,D13)</f>
        <v>0</v>
      </c>
      <c r="M13" s="43"/>
      <c r="N13" s="43"/>
      <c r="O13" s="43"/>
      <c r="P13" s="43"/>
      <c r="Q13" s="8"/>
      <c r="R13" s="8"/>
      <c r="S13" s="8"/>
      <c r="T13" s="8"/>
      <c r="U13" s="17"/>
      <c r="V13" s="35"/>
      <c r="W13" s="35"/>
      <c r="X13" s="35"/>
      <c r="Y13" s="35"/>
    </row>
    <row r="14" spans="8:25" ht="11.25" customHeight="1">
      <c r="H14" s="225" t="s">
        <v>113</v>
      </c>
      <c r="I14" s="225"/>
      <c r="J14" s="225"/>
      <c r="K14" s="37">
        <f>SUM(K11:K13)</f>
        <v>0</v>
      </c>
      <c r="M14" s="3"/>
      <c r="N14" s="3"/>
      <c r="O14" s="3"/>
      <c r="P14" s="3"/>
      <c r="Q14" s="8"/>
      <c r="R14" s="17"/>
      <c r="S14" s="17"/>
      <c r="T14" s="17"/>
      <c r="U14" s="17"/>
      <c r="V14" s="35"/>
      <c r="W14" s="35"/>
      <c r="X14" s="35"/>
      <c r="Y14" s="35"/>
    </row>
    <row r="15" spans="1:25" ht="11.25" customHeight="1">
      <c r="A15" s="157" t="s">
        <v>93</v>
      </c>
      <c r="H15" s="154"/>
      <c r="I15" s="154"/>
      <c r="J15" s="154"/>
      <c r="K15" s="155"/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08" t="s">
        <v>115</v>
      </c>
      <c r="B16" s="208"/>
      <c r="C16" s="208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9"/>
      <c r="B17" s="230"/>
      <c r="C17" s="230"/>
      <c r="D17" s="230"/>
      <c r="E17" s="27" t="s">
        <v>30</v>
      </c>
      <c r="F17" s="27" t="s">
        <v>19</v>
      </c>
      <c r="G17" s="140" t="s">
        <v>5</v>
      </c>
      <c r="H17" s="41" t="s">
        <v>31</v>
      </c>
      <c r="I17" s="38" t="s">
        <v>19</v>
      </c>
      <c r="J17" s="41" t="s">
        <v>5</v>
      </c>
      <c r="K17" s="142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02" t="s">
        <v>18</v>
      </c>
      <c r="B18" s="203"/>
      <c r="C18" s="203"/>
      <c r="D18" s="203"/>
      <c r="E18" s="149"/>
      <c r="F18" s="9"/>
      <c r="G18" s="141">
        <f>SUM(E18*F18)</f>
        <v>0</v>
      </c>
      <c r="H18" s="149"/>
      <c r="I18" s="152"/>
      <c r="J18" s="144">
        <f>SUM(H18*I18)</f>
        <v>0</v>
      </c>
      <c r="K18" s="137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02" t="s">
        <v>20</v>
      </c>
      <c r="B19" s="203"/>
      <c r="C19" s="203"/>
      <c r="D19" s="203"/>
      <c r="E19" s="149"/>
      <c r="F19" s="9"/>
      <c r="G19" s="141">
        <f>SUM(E19*F19)</f>
        <v>0</v>
      </c>
      <c r="H19" s="149"/>
      <c r="I19" s="152"/>
      <c r="J19" s="144">
        <f>SUM(H19*I19)</f>
        <v>0</v>
      </c>
      <c r="K19" s="137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9"/>
      <c r="B20" s="230"/>
      <c r="C20" s="230"/>
      <c r="D20" s="230"/>
      <c r="E20" s="230"/>
      <c r="F20" s="230"/>
      <c r="G20" s="247"/>
      <c r="H20" s="150" t="s">
        <v>21</v>
      </c>
      <c r="I20" s="38" t="s">
        <v>19</v>
      </c>
      <c r="J20" s="150" t="s">
        <v>5</v>
      </c>
      <c r="K20" s="151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02" t="s">
        <v>22</v>
      </c>
      <c r="B21" s="203"/>
      <c r="C21" s="203"/>
      <c r="D21" s="203"/>
      <c r="E21" s="203"/>
      <c r="F21" s="203"/>
      <c r="G21" s="204"/>
      <c r="H21" s="33">
        <v>1.49</v>
      </c>
      <c r="I21" s="152"/>
      <c r="J21" s="144">
        <f>SUM(H21*I21)</f>
        <v>0</v>
      </c>
      <c r="K21" s="137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02" t="s">
        <v>23</v>
      </c>
      <c r="B22" s="203"/>
      <c r="C22" s="203"/>
      <c r="D22" s="203"/>
      <c r="E22" s="203"/>
      <c r="F22" s="203"/>
      <c r="G22" s="204"/>
      <c r="H22" s="33">
        <v>1.9</v>
      </c>
      <c r="I22" s="152"/>
      <c r="J22" s="144">
        <f>SUM(H22*I22)</f>
        <v>0</v>
      </c>
      <c r="K22" s="137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02" t="s">
        <v>87</v>
      </c>
      <c r="B23" s="203"/>
      <c r="C23" s="203"/>
      <c r="D23" s="203"/>
      <c r="E23" s="203"/>
      <c r="F23" s="203"/>
      <c r="G23" s="204"/>
      <c r="H23" s="149"/>
      <c r="I23" s="152"/>
      <c r="J23" s="144">
        <f>SUM(H23*I23)</f>
        <v>0</v>
      </c>
      <c r="K23" s="137"/>
      <c r="M23" s="7">
        <f>IF(E8="","",IF(E8&lt;=5,A11,IF(E8&gt;5,"")))</f>
      </c>
      <c r="N23" s="7">
        <f>IF(E8="","",IF(E8&lt;=5,"",IF(E8=6,A12,IF(E8=7,A12,IF(E8&gt;7,"")))))</f>
      </c>
      <c r="O23" s="7">
        <f>IF(E8="","",IF(E8&lt;8,"",A13))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02" t="s">
        <v>24</v>
      </c>
      <c r="B24" s="203"/>
      <c r="C24" s="203"/>
      <c r="D24" s="203"/>
      <c r="E24" s="203"/>
      <c r="F24" s="203"/>
      <c r="G24" s="204"/>
      <c r="H24" s="149"/>
      <c r="I24" s="152"/>
      <c r="J24" s="144">
        <f>SUM(H24*I24)</f>
        <v>0</v>
      </c>
      <c r="K24" s="137"/>
      <c r="Q24" s="8"/>
      <c r="R24" s="8"/>
      <c r="S24" s="8"/>
      <c r="T24" s="8"/>
    </row>
    <row r="25" spans="1:20" ht="11.25" customHeight="1">
      <c r="A25" s="202" t="s">
        <v>25</v>
      </c>
      <c r="B25" s="203"/>
      <c r="C25" s="203"/>
      <c r="D25" s="203"/>
      <c r="E25" s="203"/>
      <c r="F25" s="203"/>
      <c r="G25" s="204"/>
      <c r="H25" s="149"/>
      <c r="I25" s="152"/>
      <c r="J25" s="144">
        <f>SUM(H25*I25)</f>
        <v>0</v>
      </c>
      <c r="K25" s="137"/>
      <c r="Q25" s="8"/>
      <c r="R25" s="8"/>
      <c r="S25" s="8"/>
      <c r="T25" s="8"/>
    </row>
    <row r="26" spans="8:11" ht="11.25">
      <c r="H26" s="225" t="s">
        <v>114</v>
      </c>
      <c r="I26" s="225"/>
      <c r="J26" s="246"/>
      <c r="K26" s="143">
        <f>SUM(J18:J25)+G18+G19</f>
        <v>0</v>
      </c>
    </row>
    <row r="27" spans="1:11" ht="12.75">
      <c r="A27" s="157" t="s">
        <v>94</v>
      </c>
      <c r="H27" s="154"/>
      <c r="I27" s="154"/>
      <c r="J27" s="154"/>
      <c r="K27" s="155"/>
    </row>
    <row r="28" spans="1:6" ht="11.25">
      <c r="A28" s="208" t="s">
        <v>90</v>
      </c>
      <c r="B28" s="208"/>
      <c r="C28" s="209"/>
      <c r="D28" s="233" t="s">
        <v>88</v>
      </c>
      <c r="E28" s="233"/>
      <c r="F28" s="9"/>
    </row>
    <row r="29" spans="1:11" ht="11.25" customHeight="1">
      <c r="A29" s="210" t="s">
        <v>109</v>
      </c>
      <c r="B29" s="211"/>
      <c r="C29" s="211"/>
      <c r="D29" s="211"/>
      <c r="E29" s="211"/>
      <c r="F29" s="211"/>
      <c r="G29" s="212"/>
      <c r="H29" s="41" t="s">
        <v>110</v>
      </c>
      <c r="I29" s="41" t="s">
        <v>19</v>
      </c>
      <c r="J29" s="41" t="s">
        <v>5</v>
      </c>
      <c r="K29" s="160"/>
    </row>
    <row r="30" spans="1:11" ht="12.75" customHeight="1">
      <c r="A30" s="202" t="s">
        <v>26</v>
      </c>
      <c r="B30" s="203"/>
      <c r="C30" s="203"/>
      <c r="D30" s="203"/>
      <c r="E30" s="203"/>
      <c r="F30" s="203"/>
      <c r="G30" s="204"/>
      <c r="H30" s="33">
        <v>60</v>
      </c>
      <c r="I30" s="138">
        <f>IF(F28&gt;=10,10,F28)</f>
        <v>0</v>
      </c>
      <c r="J30" s="144">
        <f>SUM(H30*I30)</f>
        <v>0</v>
      </c>
      <c r="K30" s="137"/>
    </row>
    <row r="31" spans="1:20" ht="12" customHeight="1">
      <c r="A31" s="202" t="s">
        <v>27</v>
      </c>
      <c r="B31" s="203"/>
      <c r="C31" s="203"/>
      <c r="D31" s="203"/>
      <c r="E31" s="203"/>
      <c r="F31" s="203"/>
      <c r="G31" s="204"/>
      <c r="H31" s="33">
        <f>SUM(H30)-(H30*10%)</f>
        <v>54</v>
      </c>
      <c r="I31" s="138">
        <f>IF($F$28&gt;=30,20,$F$28-$I30)</f>
        <v>0</v>
      </c>
      <c r="J31" s="144">
        <f>SUM(H31*I31)</f>
        <v>0</v>
      </c>
      <c r="K31" s="139">
        <f>J30+J31+J32+J33</f>
        <v>0</v>
      </c>
      <c r="M31" s="45"/>
      <c r="N31" s="45"/>
      <c r="O31" s="45"/>
      <c r="P31" s="45"/>
      <c r="Q31" s="8"/>
      <c r="R31" s="8"/>
      <c r="S31" s="8"/>
      <c r="T31" s="8"/>
    </row>
    <row r="32" spans="1:20" ht="12" customHeight="1">
      <c r="A32" s="202" t="s">
        <v>28</v>
      </c>
      <c r="B32" s="203"/>
      <c r="C32" s="203"/>
      <c r="D32" s="203"/>
      <c r="E32" s="203"/>
      <c r="F32" s="203"/>
      <c r="G32" s="204"/>
      <c r="H32" s="33">
        <f>SUM(H30)-(H30*20%)</f>
        <v>48</v>
      </c>
      <c r="I32" s="138">
        <f>IF($F$28&gt;=60,30,$F$28-$I31-I30)</f>
        <v>0</v>
      </c>
      <c r="J32" s="144">
        <f>SUM(H32*I32)</f>
        <v>0</v>
      </c>
      <c r="K32" s="137"/>
      <c r="M32" s="45"/>
      <c r="N32" s="45"/>
      <c r="O32" s="45"/>
      <c r="P32" s="45"/>
      <c r="Q32" s="8"/>
      <c r="R32" s="8"/>
      <c r="S32" s="8"/>
      <c r="T32" s="8"/>
    </row>
    <row r="33" spans="1:11" ht="12.75" customHeight="1">
      <c r="A33" s="202" t="s">
        <v>29</v>
      </c>
      <c r="B33" s="203"/>
      <c r="C33" s="203"/>
      <c r="D33" s="203"/>
      <c r="E33" s="203"/>
      <c r="F33" s="203"/>
      <c r="G33" s="204"/>
      <c r="H33" s="33">
        <v>36</v>
      </c>
      <c r="I33" s="138">
        <f>IF($F$28&gt;60,$F$28-$I32-I31-I30,0)</f>
        <v>0</v>
      </c>
      <c r="J33" s="144">
        <f>SUM(H33*I33)</f>
        <v>0</v>
      </c>
      <c r="K33" s="137"/>
    </row>
    <row r="34" spans="1:11" ht="12" customHeight="1">
      <c r="A34" s="39"/>
      <c r="B34" s="40"/>
      <c r="C34" s="40"/>
      <c r="D34" s="40"/>
      <c r="E34" s="40"/>
      <c r="F34" s="40"/>
      <c r="G34" s="40"/>
      <c r="H34" s="41" t="s">
        <v>32</v>
      </c>
      <c r="I34" s="27" t="s">
        <v>19</v>
      </c>
      <c r="J34" s="41" t="s">
        <v>5</v>
      </c>
      <c r="K34" s="47"/>
    </row>
    <row r="35" spans="1:11" ht="11.25" customHeight="1">
      <c r="A35" s="200" t="s">
        <v>125</v>
      </c>
      <c r="B35" s="201"/>
      <c r="C35" s="201"/>
      <c r="D35" s="201"/>
      <c r="E35" s="201"/>
      <c r="F35" s="201"/>
      <c r="G35" s="153"/>
      <c r="H35" s="149"/>
      <c r="I35" s="9"/>
      <c r="J35" s="144">
        <f>SUM(H35*I35)</f>
        <v>0</v>
      </c>
      <c r="K35" s="137"/>
    </row>
    <row r="36" spans="1:16" ht="11.25">
      <c r="A36" s="47"/>
      <c r="B36" s="47"/>
      <c r="C36" s="47"/>
      <c r="D36" s="47"/>
      <c r="E36" s="48"/>
      <c r="F36" s="49"/>
      <c r="G36" s="50"/>
      <c r="H36" s="226" t="s">
        <v>33</v>
      </c>
      <c r="I36" s="227"/>
      <c r="J36" s="228"/>
      <c r="K36" s="37">
        <f>SUM(J30:J35)</f>
        <v>0</v>
      </c>
      <c r="N36" s="213"/>
      <c r="O36" s="213"/>
      <c r="P36" s="46"/>
    </row>
    <row r="37" spans="1:16" ht="12.75">
      <c r="A37" s="158" t="s">
        <v>95</v>
      </c>
      <c r="B37" s="47"/>
      <c r="C37" s="47"/>
      <c r="D37" s="47"/>
      <c r="E37" s="48"/>
      <c r="F37" s="49"/>
      <c r="G37" s="50"/>
      <c r="H37" s="154"/>
      <c r="I37" s="154"/>
      <c r="J37" s="154"/>
      <c r="K37" s="155"/>
      <c r="N37" s="44"/>
      <c r="O37" s="44"/>
      <c r="P37" s="46"/>
    </row>
    <row r="38" spans="1:16" ht="11.25">
      <c r="A38" s="208" t="s">
        <v>91</v>
      </c>
      <c r="B38" s="208"/>
      <c r="C38" s="208"/>
      <c r="M38" s="44"/>
      <c r="N38" s="213"/>
      <c r="O38" s="213"/>
      <c r="P38" s="46"/>
    </row>
    <row r="39" spans="1:16" ht="12" customHeight="1">
      <c r="A39" s="27" t="s">
        <v>34</v>
      </c>
      <c r="B39" s="28" t="s">
        <v>37</v>
      </c>
      <c r="C39" s="27" t="s">
        <v>19</v>
      </c>
      <c r="D39" s="140" t="s">
        <v>5</v>
      </c>
      <c r="E39" s="41" t="s">
        <v>38</v>
      </c>
      <c r="F39" s="27" t="s">
        <v>19</v>
      </c>
      <c r="G39" s="140" t="s">
        <v>5</v>
      </c>
      <c r="H39" s="41" t="s">
        <v>39</v>
      </c>
      <c r="I39" s="41" t="s">
        <v>19</v>
      </c>
      <c r="J39" s="41" t="s">
        <v>5</v>
      </c>
      <c r="K39" s="142"/>
      <c r="M39" s="239" t="s">
        <v>156</v>
      </c>
      <c r="N39" s="240"/>
      <c r="O39" s="240"/>
      <c r="P39" s="241"/>
    </row>
    <row r="40" spans="1:16" ht="12" customHeight="1">
      <c r="A40" s="36" t="s">
        <v>35</v>
      </c>
      <c r="B40" s="33">
        <v>15.25</v>
      </c>
      <c r="C40" s="9"/>
      <c r="D40" s="141">
        <f>SUM(B40*C40)</f>
        <v>0</v>
      </c>
      <c r="E40" s="33">
        <v>7.63</v>
      </c>
      <c r="F40" s="9"/>
      <c r="G40" s="141">
        <f>SUM(E40*F40)</f>
        <v>0</v>
      </c>
      <c r="H40" s="149"/>
      <c r="I40" s="9"/>
      <c r="J40" s="144">
        <f>SUM(H40*I40)</f>
        <v>0</v>
      </c>
      <c r="K40" s="137"/>
      <c r="M40" s="242"/>
      <c r="N40" s="243"/>
      <c r="O40" s="243"/>
      <c r="P40" s="244"/>
    </row>
    <row r="41" spans="1:16" ht="12" customHeight="1">
      <c r="A41" s="36" t="s">
        <v>36</v>
      </c>
      <c r="B41" s="33">
        <v>15.25</v>
      </c>
      <c r="C41" s="9"/>
      <c r="D41" s="141">
        <f>SUM(B41*C41)</f>
        <v>0</v>
      </c>
      <c r="E41" s="33"/>
      <c r="F41" s="42"/>
      <c r="G41" s="141">
        <f>SUM(E41*F41)</f>
        <v>0</v>
      </c>
      <c r="H41" s="33"/>
      <c r="I41" s="42"/>
      <c r="J41" s="144">
        <f>SUM(H41*I41)</f>
        <v>0</v>
      </c>
      <c r="K41" s="137"/>
      <c r="M41" s="214">
        <f>SUM(K14,K26,K36,K42)</f>
        <v>0</v>
      </c>
      <c r="N41" s="215"/>
      <c r="O41" s="215"/>
      <c r="P41" s="216"/>
    </row>
    <row r="42" spans="8:16" ht="12" customHeight="1">
      <c r="H42" s="225" t="s">
        <v>40</v>
      </c>
      <c r="I42" s="225"/>
      <c r="J42" s="225"/>
      <c r="K42" s="37">
        <f>SUM(D40:D41,G40:G41,J40:J41)</f>
        <v>0</v>
      </c>
      <c r="M42" s="217"/>
      <c r="N42" s="218"/>
      <c r="O42" s="218"/>
      <c r="P42" s="219"/>
    </row>
    <row r="43" spans="8:11" ht="15" customHeight="1">
      <c r="H43" s="154"/>
      <c r="I43" s="154"/>
      <c r="J43" s="154"/>
      <c r="K43" s="155"/>
    </row>
    <row r="44" ht="15" customHeight="1"/>
    <row r="45" spans="17:21" ht="11.25">
      <c r="Q45" s="16"/>
      <c r="R45" s="16"/>
      <c r="S45" s="16"/>
      <c r="T45" s="16"/>
      <c r="U45" s="17"/>
    </row>
    <row r="46" spans="17:21" ht="11.25">
      <c r="Q46" s="16"/>
      <c r="R46" s="16"/>
      <c r="S46" s="16"/>
      <c r="T46" s="16"/>
      <c r="U46" s="17"/>
    </row>
    <row r="47" spans="17:21" ht="11.25">
      <c r="Q47" s="16"/>
      <c r="R47" s="16"/>
      <c r="S47" s="16"/>
      <c r="T47" s="16"/>
      <c r="U47" s="17"/>
    </row>
    <row r="48" spans="17:21" ht="11.25">
      <c r="Q48" s="16"/>
      <c r="R48" s="16"/>
      <c r="S48" s="16"/>
      <c r="T48" s="16"/>
      <c r="U48" s="17"/>
    </row>
    <row r="49" spans="17:21" ht="11.25">
      <c r="Q49" s="16"/>
      <c r="R49" s="16"/>
      <c r="S49" s="16"/>
      <c r="T49" s="16"/>
      <c r="U49" s="17"/>
    </row>
    <row r="50" spans="17:21" ht="11.25">
      <c r="Q50" s="16"/>
      <c r="R50" s="16"/>
      <c r="S50" s="16"/>
      <c r="T50" s="16"/>
      <c r="U50" s="17"/>
    </row>
    <row r="51" spans="17:21" ht="11.25">
      <c r="Q51" s="16"/>
      <c r="R51" s="16"/>
      <c r="S51" s="16"/>
      <c r="T51" s="16"/>
      <c r="U51" s="17"/>
    </row>
    <row r="52" spans="17:21" ht="11.25">
      <c r="Q52" s="16"/>
      <c r="R52" s="16"/>
      <c r="S52" s="16"/>
      <c r="T52" s="16"/>
      <c r="U52" s="17"/>
    </row>
    <row r="53" spans="17:21" ht="11.25">
      <c r="Q53" s="16"/>
      <c r="R53" s="16"/>
      <c r="S53" s="16"/>
      <c r="T53" s="16"/>
      <c r="U53" s="17"/>
    </row>
    <row r="54" spans="17:21" ht="11.25">
      <c r="Q54" s="16"/>
      <c r="R54" s="16"/>
      <c r="S54" s="16"/>
      <c r="T54" s="16"/>
      <c r="U54" s="17"/>
    </row>
    <row r="55" spans="17:21" ht="11.25">
      <c r="Q55" s="16"/>
      <c r="R55" s="16"/>
      <c r="S55" s="16"/>
      <c r="T55" s="16"/>
      <c r="U55" s="17"/>
    </row>
    <row r="56" spans="17:21" ht="11.25">
      <c r="Q56" s="16"/>
      <c r="R56" s="16"/>
      <c r="S56" s="16"/>
      <c r="T56" s="16"/>
      <c r="U56" s="17"/>
    </row>
    <row r="57" spans="17:21" ht="11.25">
      <c r="Q57" s="16"/>
      <c r="R57" s="16"/>
      <c r="S57" s="16"/>
      <c r="T57" s="16"/>
      <c r="U57" s="17"/>
    </row>
  </sheetData>
  <sheetProtection password="CF83" sheet="1" formatColumns="0" formatRows="0" selectLockedCells="1"/>
  <protectedRanges>
    <protectedRange sqref="H5" name="Plage4"/>
    <protectedRange sqref="C5" name="Plage3"/>
    <protectedRange sqref="C4" name="Plage2"/>
    <protectedRange sqref="C3" name="Plage1"/>
  </protectedRanges>
  <mergeCells count="50">
    <mergeCell ref="A1:P1"/>
    <mergeCell ref="M39:P40"/>
    <mergeCell ref="A38:C38"/>
    <mergeCell ref="A8:D8"/>
    <mergeCell ref="H26:J26"/>
    <mergeCell ref="A16:C16"/>
    <mergeCell ref="A18:D18"/>
    <mergeCell ref="H14:J14"/>
    <mergeCell ref="D28:E28"/>
    <mergeCell ref="A20:G20"/>
    <mergeCell ref="A17:D17"/>
    <mergeCell ref="A2:P2"/>
    <mergeCell ref="C5:F5"/>
    <mergeCell ref="M12:O12"/>
    <mergeCell ref="M11:O11"/>
    <mergeCell ref="M10:O10"/>
    <mergeCell ref="M9:O9"/>
    <mergeCell ref="C3:H3"/>
    <mergeCell ref="K3:P3"/>
    <mergeCell ref="A4:B4"/>
    <mergeCell ref="A22:G22"/>
    <mergeCell ref="A21:G21"/>
    <mergeCell ref="A23:G23"/>
    <mergeCell ref="A19:D19"/>
    <mergeCell ref="H42:J42"/>
    <mergeCell ref="H36:J36"/>
    <mergeCell ref="A33:G33"/>
    <mergeCell ref="A32:G32"/>
    <mergeCell ref="A31:G31"/>
    <mergeCell ref="A30:G30"/>
    <mergeCell ref="N36:O36"/>
    <mergeCell ref="N38:O38"/>
    <mergeCell ref="M41:P42"/>
    <mergeCell ref="C4:F4"/>
    <mergeCell ref="L4:O4"/>
    <mergeCell ref="A3:B3"/>
    <mergeCell ref="I3:J3"/>
    <mergeCell ref="G4:H4"/>
    <mergeCell ref="I4:K4"/>
    <mergeCell ref="L5:O5"/>
    <mergeCell ref="L6:O6"/>
    <mergeCell ref="A35:F35"/>
    <mergeCell ref="A25:G25"/>
    <mergeCell ref="A5:B5"/>
    <mergeCell ref="G5:H5"/>
    <mergeCell ref="I5:K5"/>
    <mergeCell ref="A24:G24"/>
    <mergeCell ref="A9:A10"/>
    <mergeCell ref="A28:C28"/>
    <mergeCell ref="A29:G29"/>
  </mergeCells>
  <printOptions/>
  <pageMargins left="0.1968503937007874" right="0.1968503937007874" top="0.5905511811023623" bottom="0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F27" sqref="F27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38" t="s">
        <v>157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6"/>
      <c r="R3" s="16"/>
      <c r="S3" s="16"/>
      <c r="T3" s="16"/>
    </row>
    <row r="4" spans="1:25" s="21" customFormat="1" ht="12.75">
      <c r="A4" s="205" t="s">
        <v>104</v>
      </c>
      <c r="B4" s="205"/>
      <c r="C4" s="250">
        <f>'DEPLACEMENT ANNEE N'!C3</f>
        <v>0</v>
      </c>
      <c r="D4" s="250"/>
      <c r="E4" s="250"/>
      <c r="F4" s="250"/>
      <c r="G4" s="250"/>
      <c r="H4" s="250"/>
      <c r="I4" s="223" t="s">
        <v>12</v>
      </c>
      <c r="J4" s="223"/>
      <c r="K4" s="249">
        <f>'DEPLACEMENT ANNEE N'!K3</f>
        <v>0</v>
      </c>
      <c r="L4" s="249"/>
      <c r="M4" s="249"/>
      <c r="N4" s="249"/>
      <c r="O4" s="249"/>
      <c r="P4" s="249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22" t="s">
        <v>41</v>
      </c>
      <c r="B5" s="222"/>
      <c r="C5" s="251">
        <f>'DEPLACEMENT ANNEE N'!C4</f>
        <v>0</v>
      </c>
      <c r="D5" s="250"/>
      <c r="E5" s="250"/>
      <c r="F5" s="250"/>
      <c r="G5" s="224" t="s">
        <v>99</v>
      </c>
      <c r="H5" s="224"/>
      <c r="I5" s="251">
        <f>'DEPLACEMENT ANNEE N'!I4</f>
        <v>0</v>
      </c>
      <c r="J5" s="250"/>
      <c r="K5" s="250"/>
      <c r="L5" s="222" t="s">
        <v>89</v>
      </c>
      <c r="M5" s="222"/>
      <c r="N5" s="222"/>
      <c r="O5" s="222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05" t="s">
        <v>13</v>
      </c>
      <c r="B6" s="205"/>
      <c r="C6" s="338"/>
      <c r="D6" s="338"/>
      <c r="E6" s="338"/>
      <c r="F6" s="338"/>
      <c r="G6" s="205" t="s">
        <v>14</v>
      </c>
      <c r="H6" s="205"/>
      <c r="I6" s="232"/>
      <c r="J6" s="252"/>
      <c r="K6" s="252"/>
      <c r="L6" s="205" t="s">
        <v>98</v>
      </c>
      <c r="M6" s="205"/>
      <c r="N6" s="205"/>
      <c r="O6" s="205"/>
      <c r="P6" s="159"/>
      <c r="Q6" s="133">
        <f>C6</f>
        <v>0</v>
      </c>
      <c r="R6" s="133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99" t="s">
        <v>85</v>
      </c>
      <c r="M7" s="199"/>
      <c r="N7" s="199"/>
      <c r="O7" s="199"/>
      <c r="P7" s="135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136"/>
      <c r="N8" s="136"/>
      <c r="O8" s="136"/>
      <c r="P8" s="135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45" t="s">
        <v>86</v>
      </c>
      <c r="B9" s="245"/>
      <c r="C9" s="245"/>
      <c r="D9" s="245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06" t="s">
        <v>97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40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34" t="s">
        <v>1</v>
      </c>
      <c r="N10" s="235"/>
      <c r="O10" s="236"/>
      <c r="P10" s="134" t="s">
        <v>84</v>
      </c>
      <c r="Q10" s="8"/>
      <c r="R10" s="8"/>
      <c r="S10" s="8"/>
      <c r="T10" s="8"/>
      <c r="U10" s="7"/>
    </row>
    <row r="11" spans="1:21" s="29" customFormat="1" ht="11.25" customHeight="1">
      <c r="A11" s="207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45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33" t="s">
        <v>111</v>
      </c>
      <c r="N11" s="233"/>
      <c r="O11" s="233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111</v>
      </c>
      <c r="B12" s="33">
        <v>0.25</v>
      </c>
      <c r="C12" s="1">
        <f>IF($M11=$A12,$Q11,"")</f>
        <v>0</v>
      </c>
      <c r="D12" s="148">
        <f>IF(C12="","0,00 €",B12*C12)</f>
        <v>0</v>
      </c>
      <c r="E12" s="34">
        <v>0.31</v>
      </c>
      <c r="F12" s="1">
        <f>IF($M11=$A12,$R11,"")</f>
        <v>0</v>
      </c>
      <c r="G12" s="146">
        <f>IF(F12="","0,00 €",E12*F12)</f>
        <v>0</v>
      </c>
      <c r="H12" s="33">
        <v>0.18</v>
      </c>
      <c r="I12" s="1">
        <f>IF($M11=$A12,$S11,"")</f>
        <v>0</v>
      </c>
      <c r="J12" s="148">
        <f>IF(I12="","0,00 €",H12*I12)</f>
        <v>0</v>
      </c>
      <c r="K12" s="147">
        <f>SUM(J12,G12,D12)</f>
        <v>0</v>
      </c>
      <c r="M12" s="233" t="s">
        <v>0</v>
      </c>
      <c r="N12" s="233"/>
      <c r="O12" s="233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48">
        <f>IF(C13="","0,00 €",B13*C13)</f>
        <v>0</v>
      </c>
      <c r="E13" s="34">
        <v>0.39</v>
      </c>
      <c r="F13" s="1">
        <f>IF($M12=$A13,$R12,"")</f>
        <v>0</v>
      </c>
      <c r="G13" s="146">
        <f>IF(F13="","0,00 €",E13*F13)</f>
        <v>0</v>
      </c>
      <c r="H13" s="33">
        <v>0.23</v>
      </c>
      <c r="I13" s="1">
        <f>IF($M12=$A13,$S12,"")</f>
        <v>0</v>
      </c>
      <c r="J13" s="148">
        <f>IF(I13="","0,00 €",H13*I13)</f>
        <v>0</v>
      </c>
      <c r="K13" s="147">
        <f>SUM(J13,G13,D13)</f>
        <v>0</v>
      </c>
      <c r="M13" s="233" t="s">
        <v>112</v>
      </c>
      <c r="N13" s="233"/>
      <c r="O13" s="233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112</v>
      </c>
      <c r="B14" s="33">
        <v>0.35</v>
      </c>
      <c r="C14" s="1">
        <f>IF($M13=$A14,$Q13,"")</f>
        <v>0</v>
      </c>
      <c r="D14" s="148">
        <f>IF(C14="","0,00 €",B14*C14)</f>
        <v>0</v>
      </c>
      <c r="E14" s="34">
        <v>0.43</v>
      </c>
      <c r="F14" s="1">
        <f>IF($M13=$A14,$R13,"")</f>
        <v>0</v>
      </c>
      <c r="G14" s="146">
        <f>IF(F14="","0,00 €",E14*F14)</f>
        <v>0</v>
      </c>
      <c r="H14" s="33">
        <v>0.25</v>
      </c>
      <c r="I14" s="1">
        <f>IF($M13=$A14,$S13,"")</f>
        <v>0</v>
      </c>
      <c r="J14" s="148">
        <f>IF(I14="","0,00 €",H14*I14)</f>
        <v>0</v>
      </c>
      <c r="K14" s="147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25" t="s">
        <v>113</v>
      </c>
      <c r="I15" s="225"/>
      <c r="J15" s="225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08" t="s">
        <v>115</v>
      </c>
      <c r="B16" s="208"/>
      <c r="C16" s="208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9"/>
      <c r="B17" s="230"/>
      <c r="C17" s="230"/>
      <c r="D17" s="230"/>
      <c r="E17" s="27" t="s">
        <v>30</v>
      </c>
      <c r="F17" s="27" t="s">
        <v>19</v>
      </c>
      <c r="G17" s="140" t="s">
        <v>5</v>
      </c>
      <c r="H17" s="41" t="s">
        <v>31</v>
      </c>
      <c r="I17" s="38" t="s">
        <v>19</v>
      </c>
      <c r="J17" s="41" t="s">
        <v>5</v>
      </c>
      <c r="K17" s="142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02" t="s">
        <v>18</v>
      </c>
      <c r="B18" s="203"/>
      <c r="C18" s="203"/>
      <c r="D18" s="203"/>
      <c r="E18" s="149"/>
      <c r="F18" s="9"/>
      <c r="G18" s="141">
        <f>SUM(E18*F18)</f>
        <v>0</v>
      </c>
      <c r="H18" s="149"/>
      <c r="I18" s="152"/>
      <c r="J18" s="144">
        <f>SUM(H18*I18)</f>
        <v>0</v>
      </c>
      <c r="K18" s="137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02" t="s">
        <v>20</v>
      </c>
      <c r="B19" s="203"/>
      <c r="C19" s="203"/>
      <c r="D19" s="203"/>
      <c r="E19" s="149"/>
      <c r="F19" s="9"/>
      <c r="G19" s="141">
        <f>SUM(E19*F19)</f>
        <v>0</v>
      </c>
      <c r="H19" s="149"/>
      <c r="I19" s="152"/>
      <c r="J19" s="144">
        <f>SUM(H19*I19)</f>
        <v>0</v>
      </c>
      <c r="K19" s="137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9"/>
      <c r="B20" s="230"/>
      <c r="C20" s="230"/>
      <c r="D20" s="230"/>
      <c r="E20" s="230"/>
      <c r="F20" s="230"/>
      <c r="G20" s="247"/>
      <c r="H20" s="150" t="s">
        <v>21</v>
      </c>
      <c r="I20" s="38" t="s">
        <v>19</v>
      </c>
      <c r="J20" s="150" t="s">
        <v>5</v>
      </c>
      <c r="K20" s="151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02" t="s">
        <v>22</v>
      </c>
      <c r="B21" s="203"/>
      <c r="C21" s="203"/>
      <c r="D21" s="203"/>
      <c r="E21" s="203"/>
      <c r="F21" s="203"/>
      <c r="G21" s="204"/>
      <c r="H21" s="33">
        <v>1.49</v>
      </c>
      <c r="I21" s="152"/>
      <c r="J21" s="144">
        <f>SUM(H21*I21)</f>
        <v>0</v>
      </c>
      <c r="K21" s="137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02" t="s">
        <v>23</v>
      </c>
      <c r="B22" s="203"/>
      <c r="C22" s="203"/>
      <c r="D22" s="203"/>
      <c r="E22" s="203"/>
      <c r="F22" s="203"/>
      <c r="G22" s="204"/>
      <c r="H22" s="33">
        <v>1.9</v>
      </c>
      <c r="I22" s="152"/>
      <c r="J22" s="144">
        <f>SUM(H22*I22)</f>
        <v>0</v>
      </c>
      <c r="K22" s="137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02" t="s">
        <v>87</v>
      </c>
      <c r="B23" s="203"/>
      <c r="C23" s="203"/>
      <c r="D23" s="203"/>
      <c r="E23" s="203"/>
      <c r="F23" s="203"/>
      <c r="G23" s="204"/>
      <c r="H23" s="149"/>
      <c r="I23" s="152"/>
      <c r="J23" s="144">
        <f>SUM(H23*I23)</f>
        <v>0</v>
      </c>
      <c r="K23" s="137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02" t="s">
        <v>24</v>
      </c>
      <c r="B24" s="203"/>
      <c r="C24" s="203"/>
      <c r="D24" s="203"/>
      <c r="E24" s="203"/>
      <c r="F24" s="203"/>
      <c r="G24" s="204"/>
      <c r="H24" s="149"/>
      <c r="I24" s="152"/>
      <c r="J24" s="144">
        <f>SUM(H24*I24)</f>
        <v>0</v>
      </c>
      <c r="K24" s="137"/>
      <c r="Q24" s="8"/>
      <c r="R24" s="8"/>
      <c r="S24" s="8"/>
      <c r="T24" s="8"/>
    </row>
    <row r="25" spans="1:20" ht="11.25" customHeight="1">
      <c r="A25" s="202" t="s">
        <v>25</v>
      </c>
      <c r="B25" s="203"/>
      <c r="C25" s="203"/>
      <c r="D25" s="203"/>
      <c r="E25" s="203"/>
      <c r="F25" s="203"/>
      <c r="G25" s="204"/>
      <c r="H25" s="149"/>
      <c r="I25" s="152"/>
      <c r="J25" s="144">
        <f>SUM(H25*I25)</f>
        <v>0</v>
      </c>
      <c r="K25" s="137"/>
      <c r="Q25" s="8"/>
      <c r="R25" s="8"/>
      <c r="S25" s="8"/>
      <c r="T25" s="8"/>
    </row>
    <row r="26" spans="8:11" ht="11.25">
      <c r="H26" s="225" t="s">
        <v>116</v>
      </c>
      <c r="I26" s="225"/>
      <c r="J26" s="246"/>
      <c r="K26" s="143">
        <f>SUM(G18:G19,J18:J25)</f>
        <v>0</v>
      </c>
    </row>
    <row r="27" spans="1:6" ht="11.25">
      <c r="A27" s="208" t="s">
        <v>90</v>
      </c>
      <c r="B27" s="208"/>
      <c r="C27" s="209"/>
      <c r="D27" s="233" t="s">
        <v>88</v>
      </c>
      <c r="E27" s="233"/>
      <c r="F27" s="9"/>
    </row>
    <row r="28" spans="1:11" ht="11.25" customHeight="1">
      <c r="A28" s="210" t="s">
        <v>109</v>
      </c>
      <c r="B28" s="211"/>
      <c r="C28" s="211"/>
      <c r="D28" s="211"/>
      <c r="E28" s="211"/>
      <c r="F28" s="211"/>
      <c r="G28" s="212"/>
      <c r="H28" s="41" t="s">
        <v>110</v>
      </c>
      <c r="I28" s="41" t="s">
        <v>19</v>
      </c>
      <c r="J28" s="41" t="s">
        <v>5</v>
      </c>
      <c r="K28" s="160"/>
    </row>
    <row r="29" spans="1:11" ht="12.75" customHeight="1">
      <c r="A29" s="202" t="s">
        <v>26</v>
      </c>
      <c r="B29" s="203"/>
      <c r="C29" s="203"/>
      <c r="D29" s="203"/>
      <c r="E29" s="203"/>
      <c r="F29" s="203"/>
      <c r="G29" s="204"/>
      <c r="H29" s="33">
        <v>60</v>
      </c>
      <c r="I29" s="138">
        <f>IF(F27&gt;=10,10,F27)</f>
        <v>0</v>
      </c>
      <c r="J29" s="144">
        <f>SUM(H29*I29)</f>
        <v>0</v>
      </c>
      <c r="K29" s="137"/>
    </row>
    <row r="30" spans="1:20" ht="12" customHeight="1">
      <c r="A30" s="202" t="s">
        <v>27</v>
      </c>
      <c r="B30" s="203"/>
      <c r="C30" s="203"/>
      <c r="D30" s="203"/>
      <c r="E30" s="203"/>
      <c r="F30" s="203"/>
      <c r="G30" s="204"/>
      <c r="H30" s="33">
        <f>SUM(H29)-(H29*10%)</f>
        <v>54</v>
      </c>
      <c r="I30" s="138">
        <f>IF($F$27&gt;=30,20,$F$27-$I29)</f>
        <v>0</v>
      </c>
      <c r="J30" s="144">
        <f>SUM(H30*I30)</f>
        <v>0</v>
      </c>
      <c r="K30" s="139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02" t="s">
        <v>28</v>
      </c>
      <c r="B31" s="203"/>
      <c r="C31" s="203"/>
      <c r="D31" s="203"/>
      <c r="E31" s="203"/>
      <c r="F31" s="203"/>
      <c r="G31" s="204"/>
      <c r="H31" s="33">
        <f>SUM(H29)-(H29*20%)</f>
        <v>48</v>
      </c>
      <c r="I31" s="138">
        <f>IF($F$27&gt;=60,30,$F$27-$I30-I29)</f>
        <v>0</v>
      </c>
      <c r="J31" s="144">
        <f>SUM(H31*I31)</f>
        <v>0</v>
      </c>
      <c r="K31" s="137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02" t="s">
        <v>29</v>
      </c>
      <c r="B32" s="203"/>
      <c r="C32" s="203"/>
      <c r="D32" s="203"/>
      <c r="E32" s="203"/>
      <c r="F32" s="203"/>
      <c r="G32" s="204"/>
      <c r="H32" s="33">
        <v>36</v>
      </c>
      <c r="I32" s="138">
        <f>IF($F$27&gt;60,$F$27-$I31-I30-I29,0)</f>
        <v>0</v>
      </c>
      <c r="J32" s="144">
        <f>SUM(H32*I32)</f>
        <v>0</v>
      </c>
      <c r="K32" s="137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00" t="s">
        <v>125</v>
      </c>
      <c r="B34" s="201"/>
      <c r="C34" s="201"/>
      <c r="D34" s="201"/>
      <c r="E34" s="201"/>
      <c r="F34" s="201"/>
      <c r="G34" s="153"/>
      <c r="H34" s="149"/>
      <c r="I34" s="9"/>
      <c r="J34" s="144">
        <f>SUM(H34*I34)</f>
        <v>0</v>
      </c>
      <c r="K34" s="137"/>
    </row>
    <row r="35" spans="1:16" ht="11.25">
      <c r="A35" s="47"/>
      <c r="B35" s="47"/>
      <c r="C35" s="47"/>
      <c r="D35" s="47"/>
      <c r="E35" s="48"/>
      <c r="F35" s="49"/>
      <c r="G35" s="50"/>
      <c r="H35" s="226" t="s">
        <v>33</v>
      </c>
      <c r="I35" s="227"/>
      <c r="J35" s="228"/>
      <c r="K35" s="37">
        <f>SUM(J29:J34)</f>
        <v>0</v>
      </c>
      <c r="N35" s="213"/>
      <c r="O35" s="213"/>
      <c r="P35" s="46"/>
    </row>
    <row r="36" spans="1:16" ht="11.25">
      <c r="A36" s="208" t="s">
        <v>91</v>
      </c>
      <c r="B36" s="208"/>
      <c r="C36" s="208"/>
      <c r="M36" s="44"/>
      <c r="N36" s="213"/>
      <c r="O36" s="213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40" t="s">
        <v>5</v>
      </c>
      <c r="E37" s="41" t="s">
        <v>38</v>
      </c>
      <c r="F37" s="27" t="s">
        <v>19</v>
      </c>
      <c r="G37" s="140" t="s">
        <v>5</v>
      </c>
      <c r="H37" s="41" t="s">
        <v>39</v>
      </c>
      <c r="I37" s="41" t="s">
        <v>19</v>
      </c>
      <c r="J37" s="41" t="s">
        <v>5</v>
      </c>
      <c r="K37" s="142"/>
      <c r="M37" s="239" t="s">
        <v>158</v>
      </c>
      <c r="N37" s="240"/>
      <c r="O37" s="240"/>
      <c r="P37" s="241"/>
    </row>
    <row r="38" spans="1:16" ht="12" customHeight="1">
      <c r="A38" s="36" t="s">
        <v>35</v>
      </c>
      <c r="B38" s="33">
        <v>15.25</v>
      </c>
      <c r="C38" s="9"/>
      <c r="D38" s="141">
        <f>SUM(B38*C38)</f>
        <v>0</v>
      </c>
      <c r="E38" s="33">
        <v>7.63</v>
      </c>
      <c r="F38" s="9"/>
      <c r="G38" s="141">
        <f>SUM(E38*F38)</f>
        <v>0</v>
      </c>
      <c r="H38" s="149"/>
      <c r="I38" s="9"/>
      <c r="J38" s="144">
        <f>SUM(H38*I38)</f>
        <v>0</v>
      </c>
      <c r="K38" s="137"/>
      <c r="M38" s="242"/>
      <c r="N38" s="243"/>
      <c r="O38" s="243"/>
      <c r="P38" s="244"/>
    </row>
    <row r="39" spans="1:16" ht="12" customHeight="1">
      <c r="A39" s="36" t="s">
        <v>36</v>
      </c>
      <c r="B39" s="33">
        <v>15.25</v>
      </c>
      <c r="C39" s="9"/>
      <c r="D39" s="141">
        <f>SUM(B39*C39)</f>
        <v>0</v>
      </c>
      <c r="E39" s="33"/>
      <c r="F39" s="42"/>
      <c r="G39" s="141">
        <f>SUM(E39*F39)</f>
        <v>0</v>
      </c>
      <c r="H39" s="33"/>
      <c r="I39" s="42"/>
      <c r="J39" s="144">
        <f>SUM(H39*I39)</f>
        <v>0</v>
      </c>
      <c r="K39" s="137"/>
      <c r="M39" s="214">
        <f>SUM(K15,K26,K35,K40)</f>
        <v>0</v>
      </c>
      <c r="N39" s="215"/>
      <c r="O39" s="215"/>
      <c r="P39" s="216"/>
    </row>
    <row r="40" spans="8:16" ht="12" customHeight="1">
      <c r="H40" s="225" t="s">
        <v>40</v>
      </c>
      <c r="I40" s="225"/>
      <c r="J40" s="225"/>
      <c r="K40" s="37">
        <f>SUM(D38:D39,G38:G39,J38:J39)</f>
        <v>0</v>
      </c>
      <c r="M40" s="217"/>
      <c r="N40" s="218"/>
      <c r="O40" s="218"/>
      <c r="P40" s="219"/>
    </row>
    <row r="41" spans="8:11" ht="15" customHeight="1">
      <c r="H41" s="154"/>
      <c r="I41" s="154"/>
      <c r="J41" s="154"/>
      <c r="K41" s="155"/>
    </row>
    <row r="42" ht="15" customHeight="1"/>
  </sheetData>
  <sheetProtection password="CF83" sheet="1" formatColumns="0" formatRows="0" selectLockedCells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A36:C36"/>
    <mergeCell ref="N36:O36"/>
    <mergeCell ref="H40:J40"/>
    <mergeCell ref="M37:P38"/>
    <mergeCell ref="M39:P40"/>
    <mergeCell ref="H35:J35"/>
    <mergeCell ref="N35:O35"/>
    <mergeCell ref="A34:F34"/>
    <mergeCell ref="A1:P1"/>
    <mergeCell ref="L7:O7"/>
    <mergeCell ref="A9:D9"/>
    <mergeCell ref="M10:O10"/>
    <mergeCell ref="G6:H6"/>
    <mergeCell ref="G5:H5"/>
    <mergeCell ref="I6:K6"/>
    <mergeCell ref="I5:K5"/>
    <mergeCell ref="L6:O6"/>
    <mergeCell ref="L5:O5"/>
    <mergeCell ref="A4:B4"/>
    <mergeCell ref="I4:J4"/>
    <mergeCell ref="A30:G30"/>
    <mergeCell ref="M11:O11"/>
    <mergeCell ref="M12:O12"/>
    <mergeCell ref="A31:G31"/>
    <mergeCell ref="H26:J26"/>
    <mergeCell ref="A10:A11"/>
    <mergeCell ref="H15:J15"/>
    <mergeCell ref="A24:G24"/>
    <mergeCell ref="A20:G20"/>
    <mergeCell ref="A21:G21"/>
    <mergeCell ref="A32:G32"/>
    <mergeCell ref="A18:D18"/>
    <mergeCell ref="A19:D19"/>
    <mergeCell ref="A25:G25"/>
    <mergeCell ref="A27:C27"/>
    <mergeCell ref="D27:E27"/>
    <mergeCell ref="A28:G28"/>
    <mergeCell ref="A29:G29"/>
    <mergeCell ref="A22:G22"/>
    <mergeCell ref="A23:G23"/>
    <mergeCell ref="A3:P3"/>
    <mergeCell ref="A17:D17"/>
    <mergeCell ref="C6:F6"/>
    <mergeCell ref="A16:C16"/>
    <mergeCell ref="M13:O13"/>
    <mergeCell ref="A6:B6"/>
    <mergeCell ref="K4:P4"/>
    <mergeCell ref="A5:B5"/>
    <mergeCell ref="C4:H4"/>
    <mergeCell ref="C5:F5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C6" sqref="C6:F6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6"/>
      <c r="R3" s="16"/>
      <c r="S3" s="16"/>
      <c r="T3" s="16"/>
    </row>
    <row r="4" spans="1:25" s="21" customFormat="1" ht="12.75">
      <c r="A4" s="205" t="s">
        <v>104</v>
      </c>
      <c r="B4" s="205"/>
      <c r="C4" s="250">
        <f>'DEPLACEMENT ANNEE N'!C3</f>
        <v>0</v>
      </c>
      <c r="D4" s="250"/>
      <c r="E4" s="250"/>
      <c r="F4" s="250"/>
      <c r="G4" s="250"/>
      <c r="H4" s="250"/>
      <c r="I4" s="223" t="s">
        <v>12</v>
      </c>
      <c r="J4" s="223"/>
      <c r="K4" s="249">
        <f>'DEPLACEMENT ANNEE N'!K3</f>
        <v>0</v>
      </c>
      <c r="L4" s="249"/>
      <c r="M4" s="249"/>
      <c r="N4" s="249"/>
      <c r="O4" s="249"/>
      <c r="P4" s="249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22" t="s">
        <v>41</v>
      </c>
      <c r="B5" s="222"/>
      <c r="C5" s="251">
        <f>'DEPLACEMENT ANNEE N'!C4</f>
        <v>0</v>
      </c>
      <c r="D5" s="250"/>
      <c r="E5" s="250"/>
      <c r="F5" s="250"/>
      <c r="G5" s="224" t="s">
        <v>99</v>
      </c>
      <c r="H5" s="224"/>
      <c r="I5" s="251">
        <f>'DEPLACEMENT ANNEE N'!I4</f>
        <v>0</v>
      </c>
      <c r="J5" s="250"/>
      <c r="K5" s="250"/>
      <c r="L5" s="222" t="s">
        <v>89</v>
      </c>
      <c r="M5" s="222"/>
      <c r="N5" s="222"/>
      <c r="O5" s="222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05" t="s">
        <v>13</v>
      </c>
      <c r="B6" s="205"/>
      <c r="C6" s="338"/>
      <c r="D6" s="338"/>
      <c r="E6" s="338"/>
      <c r="F6" s="338"/>
      <c r="G6" s="205" t="s">
        <v>14</v>
      </c>
      <c r="H6" s="205"/>
      <c r="I6" s="232"/>
      <c r="J6" s="252"/>
      <c r="K6" s="252"/>
      <c r="L6" s="205" t="s">
        <v>98</v>
      </c>
      <c r="M6" s="205"/>
      <c r="N6" s="205"/>
      <c r="O6" s="205"/>
      <c r="P6" s="159"/>
      <c r="Q6" s="133">
        <f>C6</f>
        <v>0</v>
      </c>
      <c r="R6" s="133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99" t="s">
        <v>85</v>
      </c>
      <c r="M7" s="199"/>
      <c r="N7" s="199"/>
      <c r="O7" s="199"/>
      <c r="P7" s="135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136"/>
      <c r="N8" s="136"/>
      <c r="O8" s="136"/>
      <c r="P8" s="135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45" t="s">
        <v>86</v>
      </c>
      <c r="B9" s="245"/>
      <c r="C9" s="245"/>
      <c r="D9" s="245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06" t="s">
        <v>97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40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34" t="s">
        <v>1</v>
      </c>
      <c r="N10" s="235"/>
      <c r="O10" s="236"/>
      <c r="P10" s="134" t="s">
        <v>84</v>
      </c>
      <c r="Q10" s="8"/>
      <c r="R10" s="8"/>
      <c r="S10" s="8"/>
      <c r="T10" s="8"/>
      <c r="U10" s="7"/>
    </row>
    <row r="11" spans="1:21" s="29" customFormat="1" ht="11.25" customHeight="1">
      <c r="A11" s="207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45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33" t="s">
        <v>111</v>
      </c>
      <c r="N11" s="233"/>
      <c r="O11" s="233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111</v>
      </c>
      <c r="B12" s="33">
        <v>0.25</v>
      </c>
      <c r="C12" s="1">
        <f>IF($M11=$A12,$Q11,"")</f>
        <v>0</v>
      </c>
      <c r="D12" s="148">
        <f>IF(C12="","0,00 €",B12*C12)</f>
        <v>0</v>
      </c>
      <c r="E12" s="34">
        <v>0.31</v>
      </c>
      <c r="F12" s="1">
        <f>IF($M11=$A12,$R11,"")</f>
        <v>0</v>
      </c>
      <c r="G12" s="146">
        <f>IF(F12="","0,00 €",E12*F12)</f>
        <v>0</v>
      </c>
      <c r="H12" s="33">
        <v>0.18</v>
      </c>
      <c r="I12" s="1">
        <f>IF($M11=$A12,$S11,"")</f>
        <v>0</v>
      </c>
      <c r="J12" s="148">
        <f>IF(I12="","0,00 €",H12*I12)</f>
        <v>0</v>
      </c>
      <c r="K12" s="147">
        <f>SUM(J12,G12,D12)</f>
        <v>0</v>
      </c>
      <c r="M12" s="233" t="s">
        <v>0</v>
      </c>
      <c r="N12" s="233"/>
      <c r="O12" s="233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48">
        <f>IF(C13="","0,00 €",B13*C13)</f>
        <v>0</v>
      </c>
      <c r="E13" s="34">
        <v>0.39</v>
      </c>
      <c r="F13" s="1">
        <f>IF($M12=$A13,$R12,"")</f>
        <v>0</v>
      </c>
      <c r="G13" s="146">
        <f>IF(F13="","0,00 €",E13*F13)</f>
        <v>0</v>
      </c>
      <c r="H13" s="33">
        <v>0.23</v>
      </c>
      <c r="I13" s="1">
        <f>IF($M12=$A13,$S12,"")</f>
        <v>0</v>
      </c>
      <c r="J13" s="148">
        <f>IF(I13="","0,00 €",H13*I13)</f>
        <v>0</v>
      </c>
      <c r="K13" s="147">
        <f>SUM(J13,G13,D13)</f>
        <v>0</v>
      </c>
      <c r="M13" s="233" t="s">
        <v>112</v>
      </c>
      <c r="N13" s="233"/>
      <c r="O13" s="233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112</v>
      </c>
      <c r="B14" s="33">
        <v>0.35</v>
      </c>
      <c r="C14" s="1">
        <f>IF($M13=$A14,$Q13,"")</f>
        <v>0</v>
      </c>
      <c r="D14" s="148">
        <f>IF(C14="","0,00 €",B14*C14)</f>
        <v>0</v>
      </c>
      <c r="E14" s="34">
        <v>0.43</v>
      </c>
      <c r="F14" s="1">
        <f>IF($M13=$A14,$R13,"")</f>
        <v>0</v>
      </c>
      <c r="G14" s="146">
        <f>IF(F14="","0,00 €",E14*F14)</f>
        <v>0</v>
      </c>
      <c r="H14" s="33">
        <v>0.25</v>
      </c>
      <c r="I14" s="1">
        <f>IF($M13=$A14,$S13,"")</f>
        <v>0</v>
      </c>
      <c r="J14" s="148">
        <f>IF(I14="","0,00 €",H14*I14)</f>
        <v>0</v>
      </c>
      <c r="K14" s="147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25" t="s">
        <v>113</v>
      </c>
      <c r="I15" s="225"/>
      <c r="J15" s="225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08" t="s">
        <v>115</v>
      </c>
      <c r="B16" s="208"/>
      <c r="C16" s="208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9"/>
      <c r="B17" s="230"/>
      <c r="C17" s="230"/>
      <c r="D17" s="230"/>
      <c r="E17" s="27" t="s">
        <v>30</v>
      </c>
      <c r="F17" s="27" t="s">
        <v>19</v>
      </c>
      <c r="G17" s="140" t="s">
        <v>5</v>
      </c>
      <c r="H17" s="41" t="s">
        <v>31</v>
      </c>
      <c r="I17" s="38" t="s">
        <v>19</v>
      </c>
      <c r="J17" s="41" t="s">
        <v>5</v>
      </c>
      <c r="K17" s="142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02" t="s">
        <v>18</v>
      </c>
      <c r="B18" s="203"/>
      <c r="C18" s="203"/>
      <c r="D18" s="203"/>
      <c r="E18" s="149"/>
      <c r="F18" s="9"/>
      <c r="G18" s="141">
        <f>SUM(E18*F18)</f>
        <v>0</v>
      </c>
      <c r="H18" s="149"/>
      <c r="I18" s="152"/>
      <c r="J18" s="144">
        <f>SUM(H18*I18)</f>
        <v>0</v>
      </c>
      <c r="K18" s="137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02" t="s">
        <v>20</v>
      </c>
      <c r="B19" s="203"/>
      <c r="C19" s="203"/>
      <c r="D19" s="203"/>
      <c r="E19" s="149"/>
      <c r="F19" s="9"/>
      <c r="G19" s="141">
        <f>SUM(E19*F19)</f>
        <v>0</v>
      </c>
      <c r="H19" s="149"/>
      <c r="I19" s="152"/>
      <c r="J19" s="144">
        <f>SUM(H19*I19)</f>
        <v>0</v>
      </c>
      <c r="K19" s="137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9"/>
      <c r="B20" s="230"/>
      <c r="C20" s="230"/>
      <c r="D20" s="230"/>
      <c r="E20" s="230"/>
      <c r="F20" s="230"/>
      <c r="G20" s="247"/>
      <c r="H20" s="150" t="s">
        <v>21</v>
      </c>
      <c r="I20" s="38" t="s">
        <v>19</v>
      </c>
      <c r="J20" s="150" t="s">
        <v>5</v>
      </c>
      <c r="K20" s="151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02" t="s">
        <v>22</v>
      </c>
      <c r="B21" s="203"/>
      <c r="C21" s="203"/>
      <c r="D21" s="203"/>
      <c r="E21" s="203"/>
      <c r="F21" s="203"/>
      <c r="G21" s="204"/>
      <c r="H21" s="33">
        <v>1.49</v>
      </c>
      <c r="I21" s="152"/>
      <c r="J21" s="144">
        <f>SUM(H21*I21)</f>
        <v>0</v>
      </c>
      <c r="K21" s="137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02" t="s">
        <v>23</v>
      </c>
      <c r="B22" s="203"/>
      <c r="C22" s="203"/>
      <c r="D22" s="203"/>
      <c r="E22" s="203"/>
      <c r="F22" s="203"/>
      <c r="G22" s="204"/>
      <c r="H22" s="33">
        <v>1.9</v>
      </c>
      <c r="I22" s="152"/>
      <c r="J22" s="144">
        <f>SUM(H22*I22)</f>
        <v>0</v>
      </c>
      <c r="K22" s="137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02" t="s">
        <v>87</v>
      </c>
      <c r="B23" s="203"/>
      <c r="C23" s="203"/>
      <c r="D23" s="203"/>
      <c r="E23" s="203"/>
      <c r="F23" s="203"/>
      <c r="G23" s="204"/>
      <c r="H23" s="149"/>
      <c r="I23" s="152"/>
      <c r="J23" s="144">
        <f>SUM(H23*I23)</f>
        <v>0</v>
      </c>
      <c r="K23" s="137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02" t="s">
        <v>24</v>
      </c>
      <c r="B24" s="203"/>
      <c r="C24" s="203"/>
      <c r="D24" s="203"/>
      <c r="E24" s="203"/>
      <c r="F24" s="203"/>
      <c r="G24" s="204"/>
      <c r="H24" s="149"/>
      <c r="I24" s="152"/>
      <c r="J24" s="144">
        <f>SUM(H24*I24)</f>
        <v>0</v>
      </c>
      <c r="K24" s="137"/>
      <c r="Q24" s="8"/>
      <c r="R24" s="8"/>
      <c r="S24" s="8"/>
      <c r="T24" s="8"/>
    </row>
    <row r="25" spans="1:20" ht="11.25" customHeight="1">
      <c r="A25" s="202" t="s">
        <v>25</v>
      </c>
      <c r="B25" s="203"/>
      <c r="C25" s="203"/>
      <c r="D25" s="203"/>
      <c r="E25" s="203"/>
      <c r="F25" s="203"/>
      <c r="G25" s="204"/>
      <c r="H25" s="149"/>
      <c r="I25" s="152"/>
      <c r="J25" s="144">
        <f>SUM(H25*I25)</f>
        <v>0</v>
      </c>
      <c r="K25" s="137"/>
      <c r="Q25" s="8"/>
      <c r="R25" s="8"/>
      <c r="S25" s="8"/>
      <c r="T25" s="8"/>
    </row>
    <row r="26" spans="8:11" ht="11.25">
      <c r="H26" s="225" t="s">
        <v>116</v>
      </c>
      <c r="I26" s="225"/>
      <c r="J26" s="246"/>
      <c r="K26" s="143">
        <f>SUM(G18:G19,J18:J25)</f>
        <v>0</v>
      </c>
    </row>
    <row r="27" spans="1:6" ht="11.25">
      <c r="A27" s="208" t="s">
        <v>90</v>
      </c>
      <c r="B27" s="208"/>
      <c r="C27" s="209"/>
      <c r="D27" s="233" t="s">
        <v>88</v>
      </c>
      <c r="E27" s="233"/>
      <c r="F27" s="9"/>
    </row>
    <row r="28" spans="1:11" ht="11.25" customHeight="1">
      <c r="A28" s="210" t="s">
        <v>109</v>
      </c>
      <c r="B28" s="211"/>
      <c r="C28" s="211"/>
      <c r="D28" s="211"/>
      <c r="E28" s="211"/>
      <c r="F28" s="211"/>
      <c r="G28" s="212"/>
      <c r="H28" s="41" t="s">
        <v>110</v>
      </c>
      <c r="I28" s="41" t="s">
        <v>19</v>
      </c>
      <c r="J28" s="41" t="s">
        <v>5</v>
      </c>
      <c r="K28" s="160"/>
    </row>
    <row r="29" spans="1:11" ht="12.75" customHeight="1">
      <c r="A29" s="202" t="s">
        <v>26</v>
      </c>
      <c r="B29" s="203"/>
      <c r="C29" s="203"/>
      <c r="D29" s="203"/>
      <c r="E29" s="203"/>
      <c r="F29" s="203"/>
      <c r="G29" s="204"/>
      <c r="H29" s="33">
        <v>60</v>
      </c>
      <c r="I29" s="138">
        <f>IF(F27&gt;=10,10,F27)</f>
        <v>0</v>
      </c>
      <c r="J29" s="144">
        <f>SUM(H29*I29)</f>
        <v>0</v>
      </c>
      <c r="K29" s="137"/>
    </row>
    <row r="30" spans="1:20" ht="12" customHeight="1">
      <c r="A30" s="202" t="s">
        <v>27</v>
      </c>
      <c r="B30" s="203"/>
      <c r="C30" s="203"/>
      <c r="D30" s="203"/>
      <c r="E30" s="203"/>
      <c r="F30" s="203"/>
      <c r="G30" s="204"/>
      <c r="H30" s="33">
        <f>SUM(H29)-(H29*10%)</f>
        <v>54</v>
      </c>
      <c r="I30" s="138">
        <f>IF($F$27&gt;=30,20,$F$27-$I29)</f>
        <v>0</v>
      </c>
      <c r="J30" s="144">
        <f>SUM(H30*I30)</f>
        <v>0</v>
      </c>
      <c r="K30" s="139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02" t="s">
        <v>28</v>
      </c>
      <c r="B31" s="203"/>
      <c r="C31" s="203"/>
      <c r="D31" s="203"/>
      <c r="E31" s="203"/>
      <c r="F31" s="203"/>
      <c r="G31" s="204"/>
      <c r="H31" s="33">
        <f>SUM(H29)-(H29*20%)</f>
        <v>48</v>
      </c>
      <c r="I31" s="138">
        <f>IF($F$27&gt;=60,30,$F$27-$I30-I29)</f>
        <v>0</v>
      </c>
      <c r="J31" s="144">
        <f>SUM(H31*I31)</f>
        <v>0</v>
      </c>
      <c r="K31" s="137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02" t="s">
        <v>29</v>
      </c>
      <c r="B32" s="203"/>
      <c r="C32" s="203"/>
      <c r="D32" s="203"/>
      <c r="E32" s="203"/>
      <c r="F32" s="203"/>
      <c r="G32" s="204"/>
      <c r="H32" s="33">
        <v>36</v>
      </c>
      <c r="I32" s="138">
        <f>IF($F$27&gt;60,$F$27-$I31-I30-I29,0)</f>
        <v>0</v>
      </c>
      <c r="J32" s="144">
        <f>SUM(H32*I32)</f>
        <v>0</v>
      </c>
      <c r="K32" s="137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00" t="s">
        <v>125</v>
      </c>
      <c r="B34" s="201"/>
      <c r="C34" s="201"/>
      <c r="D34" s="201"/>
      <c r="E34" s="201"/>
      <c r="F34" s="201"/>
      <c r="G34" s="153"/>
      <c r="H34" s="149"/>
      <c r="I34" s="9"/>
      <c r="J34" s="144">
        <f>SUM(H34*I34)</f>
        <v>0</v>
      </c>
      <c r="K34" s="137"/>
    </row>
    <row r="35" spans="1:16" ht="11.25">
      <c r="A35" s="47"/>
      <c r="B35" s="47"/>
      <c r="C35" s="47"/>
      <c r="D35" s="47"/>
      <c r="E35" s="48"/>
      <c r="F35" s="49"/>
      <c r="G35" s="50"/>
      <c r="H35" s="226" t="s">
        <v>33</v>
      </c>
      <c r="I35" s="227"/>
      <c r="J35" s="228"/>
      <c r="K35" s="37">
        <f>SUM(J29:J34)</f>
        <v>0</v>
      </c>
      <c r="N35" s="213"/>
      <c r="O35" s="213"/>
      <c r="P35" s="46"/>
    </row>
    <row r="36" spans="1:16" ht="11.25">
      <c r="A36" s="208" t="s">
        <v>91</v>
      </c>
      <c r="B36" s="208"/>
      <c r="C36" s="208"/>
      <c r="M36" s="44"/>
      <c r="N36" s="213"/>
      <c r="O36" s="213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40" t="s">
        <v>5</v>
      </c>
      <c r="E37" s="41" t="s">
        <v>38</v>
      </c>
      <c r="F37" s="27" t="s">
        <v>19</v>
      </c>
      <c r="G37" s="140" t="s">
        <v>5</v>
      </c>
      <c r="H37" s="41" t="s">
        <v>39</v>
      </c>
      <c r="I37" s="41" t="s">
        <v>19</v>
      </c>
      <c r="J37" s="41" t="s">
        <v>5</v>
      </c>
      <c r="K37" s="142"/>
      <c r="M37" s="239" t="s">
        <v>152</v>
      </c>
      <c r="N37" s="240"/>
      <c r="O37" s="240"/>
      <c r="P37" s="241"/>
    </row>
    <row r="38" spans="1:16" ht="12" customHeight="1">
      <c r="A38" s="36" t="s">
        <v>35</v>
      </c>
      <c r="B38" s="33">
        <v>15.25</v>
      </c>
      <c r="C38" s="9"/>
      <c r="D38" s="141">
        <f>SUM(B38*C38)</f>
        <v>0</v>
      </c>
      <c r="E38" s="33">
        <v>7.63</v>
      </c>
      <c r="F38" s="9"/>
      <c r="G38" s="141">
        <f>SUM(E38*F38)</f>
        <v>0</v>
      </c>
      <c r="H38" s="149"/>
      <c r="I38" s="9"/>
      <c r="J38" s="144">
        <f>SUM(H38*I38)</f>
        <v>0</v>
      </c>
      <c r="K38" s="137"/>
      <c r="M38" s="242"/>
      <c r="N38" s="243"/>
      <c r="O38" s="243"/>
      <c r="P38" s="244"/>
    </row>
    <row r="39" spans="1:16" ht="12" customHeight="1">
      <c r="A39" s="36" t="s">
        <v>36</v>
      </c>
      <c r="B39" s="33">
        <v>15.25</v>
      </c>
      <c r="C39" s="9"/>
      <c r="D39" s="141">
        <f>SUM(B39*C39)</f>
        <v>0</v>
      </c>
      <c r="E39" s="33"/>
      <c r="F39" s="42"/>
      <c r="G39" s="141">
        <f>SUM(E39*F39)</f>
        <v>0</v>
      </c>
      <c r="H39" s="33"/>
      <c r="I39" s="42"/>
      <c r="J39" s="144">
        <f>SUM(H39*I39)</f>
        <v>0</v>
      </c>
      <c r="K39" s="137"/>
      <c r="M39" s="214">
        <f>SUM(K15,K26,K35,K40)</f>
        <v>0</v>
      </c>
      <c r="N39" s="215"/>
      <c r="O39" s="215"/>
      <c r="P39" s="216"/>
    </row>
    <row r="40" spans="8:16" ht="12" customHeight="1">
      <c r="H40" s="225" t="s">
        <v>40</v>
      </c>
      <c r="I40" s="225"/>
      <c r="J40" s="225"/>
      <c r="K40" s="37">
        <f>SUM(D38:D39,G38:G39,J38:J39)</f>
        <v>0</v>
      </c>
      <c r="M40" s="217"/>
      <c r="N40" s="218"/>
      <c r="O40" s="218"/>
      <c r="P40" s="219"/>
    </row>
    <row r="41" spans="8:11" ht="15" customHeight="1">
      <c r="H41" s="154"/>
      <c r="I41" s="154"/>
      <c r="J41" s="154"/>
      <c r="K41" s="155"/>
    </row>
    <row r="42" ht="15" customHeight="1"/>
  </sheetData>
  <sheetProtection password="CF83" sheet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A1:P1"/>
    <mergeCell ref="A3:P3"/>
    <mergeCell ref="A4:B4"/>
    <mergeCell ref="C4:H4"/>
    <mergeCell ref="I4:J4"/>
    <mergeCell ref="K4:P4"/>
    <mergeCell ref="A5:B5"/>
    <mergeCell ref="C5:F5"/>
    <mergeCell ref="G5:H5"/>
    <mergeCell ref="I5:K5"/>
    <mergeCell ref="L5:O5"/>
    <mergeCell ref="A6:B6"/>
    <mergeCell ref="C6:F6"/>
    <mergeCell ref="G6:H6"/>
    <mergeCell ref="I6:K6"/>
    <mergeCell ref="L6:O6"/>
    <mergeCell ref="L7:O7"/>
    <mergeCell ref="A9:D9"/>
    <mergeCell ref="A10:A11"/>
    <mergeCell ref="M10:O10"/>
    <mergeCell ref="M11:O11"/>
    <mergeCell ref="M12:O12"/>
    <mergeCell ref="M13:O13"/>
    <mergeCell ref="H15:J15"/>
    <mergeCell ref="A16:C16"/>
    <mergeCell ref="A17:D17"/>
    <mergeCell ref="A18:D18"/>
    <mergeCell ref="A19:D19"/>
    <mergeCell ref="A20:G20"/>
    <mergeCell ref="A21:G21"/>
    <mergeCell ref="A22:G22"/>
    <mergeCell ref="A23:G23"/>
    <mergeCell ref="A24:G24"/>
    <mergeCell ref="A25:G25"/>
    <mergeCell ref="H26:J26"/>
    <mergeCell ref="A27:C27"/>
    <mergeCell ref="D27:E27"/>
    <mergeCell ref="A28:G28"/>
    <mergeCell ref="A29:G29"/>
    <mergeCell ref="A30:G30"/>
    <mergeCell ref="M37:P38"/>
    <mergeCell ref="M39:P40"/>
    <mergeCell ref="H40:J40"/>
    <mergeCell ref="A31:G31"/>
    <mergeCell ref="A32:G32"/>
    <mergeCell ref="A34:F34"/>
    <mergeCell ref="H35:J35"/>
    <mergeCell ref="N35:O35"/>
    <mergeCell ref="A36:C36"/>
    <mergeCell ref="N36:O3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C6" sqref="C6:E6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16"/>
      <c r="R3" s="16"/>
      <c r="S3" s="16"/>
      <c r="T3" s="16"/>
    </row>
    <row r="4" spans="1:25" s="21" customFormat="1" ht="12.75">
      <c r="A4" s="205" t="s">
        <v>104</v>
      </c>
      <c r="B4" s="205"/>
      <c r="C4" s="250">
        <f>'DEPLACEMENT ANNEE N'!C3</f>
        <v>0</v>
      </c>
      <c r="D4" s="250"/>
      <c r="E4" s="250"/>
      <c r="F4" s="250"/>
      <c r="G4" s="250"/>
      <c r="H4" s="250"/>
      <c r="I4" s="223" t="s">
        <v>12</v>
      </c>
      <c r="J4" s="223"/>
      <c r="K4" s="249">
        <f>'DEPLACEMENT ANNEE N'!K3</f>
        <v>0</v>
      </c>
      <c r="L4" s="249"/>
      <c r="M4" s="249"/>
      <c r="N4" s="249"/>
      <c r="O4" s="249"/>
      <c r="P4" s="249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22" t="s">
        <v>41</v>
      </c>
      <c r="B5" s="222"/>
      <c r="C5" s="251">
        <f>'DEPLACEMENT ANNEE N'!C4</f>
        <v>0</v>
      </c>
      <c r="D5" s="250"/>
      <c r="E5" s="250"/>
      <c r="F5" s="250"/>
      <c r="G5" s="224" t="s">
        <v>99</v>
      </c>
      <c r="H5" s="224"/>
      <c r="I5" s="251">
        <f>'DEPLACEMENT ANNEE N'!I4</f>
        <v>0</v>
      </c>
      <c r="J5" s="250"/>
      <c r="K5" s="250"/>
      <c r="L5" s="222" t="s">
        <v>89</v>
      </c>
      <c r="M5" s="222"/>
      <c r="N5" s="222"/>
      <c r="O5" s="222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05" t="s">
        <v>13</v>
      </c>
      <c r="B6" s="205"/>
      <c r="C6" s="338"/>
      <c r="D6" s="338"/>
      <c r="E6" s="338"/>
      <c r="F6" s="195"/>
      <c r="G6" s="205" t="s">
        <v>14</v>
      </c>
      <c r="H6" s="205"/>
      <c r="I6" s="232"/>
      <c r="J6" s="252"/>
      <c r="K6" s="252"/>
      <c r="L6" s="205" t="s">
        <v>98</v>
      </c>
      <c r="M6" s="205"/>
      <c r="N6" s="205"/>
      <c r="O6" s="205"/>
      <c r="P6" s="159"/>
      <c r="Q6" s="133">
        <f>C6</f>
        <v>0</v>
      </c>
      <c r="R6" s="133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99" t="s">
        <v>85</v>
      </c>
      <c r="M7" s="199"/>
      <c r="N7" s="199"/>
      <c r="O7" s="199"/>
      <c r="P7" s="135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M8" s="136"/>
      <c r="N8" s="136"/>
      <c r="O8" s="136"/>
      <c r="P8" s="135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45" t="s">
        <v>86</v>
      </c>
      <c r="B9" s="245"/>
      <c r="C9" s="245"/>
      <c r="D9" s="245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06" t="s">
        <v>97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40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34" t="s">
        <v>1</v>
      </c>
      <c r="N10" s="235"/>
      <c r="O10" s="236"/>
      <c r="P10" s="134" t="s">
        <v>84</v>
      </c>
      <c r="Q10" s="8"/>
      <c r="R10" s="8"/>
      <c r="S10" s="8"/>
      <c r="T10" s="8"/>
      <c r="U10" s="7"/>
    </row>
    <row r="11" spans="1:21" s="29" customFormat="1" ht="11.25" customHeight="1">
      <c r="A11" s="207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45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33" t="s">
        <v>111</v>
      </c>
      <c r="N11" s="233"/>
      <c r="O11" s="233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111</v>
      </c>
      <c r="B12" s="33">
        <v>0.25</v>
      </c>
      <c r="C12" s="1">
        <f>IF($M11=$A12,$Q11,"")</f>
        <v>0</v>
      </c>
      <c r="D12" s="148">
        <f>IF(C12="","0,00 €",B12*C12)</f>
        <v>0</v>
      </c>
      <c r="E12" s="34">
        <v>0.31</v>
      </c>
      <c r="F12" s="1">
        <f>IF($M11=$A12,$R11,"")</f>
        <v>0</v>
      </c>
      <c r="G12" s="146">
        <f>IF(F12="","0,00 €",E12*F12)</f>
        <v>0</v>
      </c>
      <c r="H12" s="33">
        <v>0.18</v>
      </c>
      <c r="I12" s="1">
        <f>IF($M11=$A12,$S11,"")</f>
        <v>0</v>
      </c>
      <c r="J12" s="148">
        <f>IF(I12="","0,00 €",H12*I12)</f>
        <v>0</v>
      </c>
      <c r="K12" s="147">
        <f>SUM(J12,G12,D12)</f>
        <v>0</v>
      </c>
      <c r="M12" s="233" t="s">
        <v>0</v>
      </c>
      <c r="N12" s="233"/>
      <c r="O12" s="233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48">
        <f>IF(C13="","0,00 €",B13*C13)</f>
        <v>0</v>
      </c>
      <c r="E13" s="34">
        <v>0.39</v>
      </c>
      <c r="F13" s="1">
        <f>IF($M12=$A13,$R12,"")</f>
        <v>0</v>
      </c>
      <c r="G13" s="146">
        <f>IF(F13="","0,00 €",E13*F13)</f>
        <v>0</v>
      </c>
      <c r="H13" s="33">
        <v>0.23</v>
      </c>
      <c r="I13" s="1">
        <f>IF($M12=$A13,$S12,"")</f>
        <v>0</v>
      </c>
      <c r="J13" s="148">
        <f>IF(I13="","0,00 €",H13*I13)</f>
        <v>0</v>
      </c>
      <c r="K13" s="147">
        <f>SUM(J13,G13,D13)</f>
        <v>0</v>
      </c>
      <c r="M13" s="233" t="s">
        <v>112</v>
      </c>
      <c r="N13" s="233"/>
      <c r="O13" s="233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112</v>
      </c>
      <c r="B14" s="33">
        <v>0.35</v>
      </c>
      <c r="C14" s="1">
        <f>IF($M13=$A14,$Q13,"")</f>
        <v>0</v>
      </c>
      <c r="D14" s="148">
        <f>IF(C14="","0,00 €",B14*C14)</f>
        <v>0</v>
      </c>
      <c r="E14" s="34">
        <v>0.43</v>
      </c>
      <c r="F14" s="1">
        <f>IF($M13=$A14,$R13,"")</f>
        <v>0</v>
      </c>
      <c r="G14" s="146">
        <f>IF(F14="","0,00 €",E14*F14)</f>
        <v>0</v>
      </c>
      <c r="H14" s="33">
        <v>0.25</v>
      </c>
      <c r="I14" s="1">
        <f>IF($M13=$A14,$S13,"")</f>
        <v>0</v>
      </c>
      <c r="J14" s="148">
        <f>IF(I14="","0,00 €",H14*I14)</f>
        <v>0</v>
      </c>
      <c r="K14" s="147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25" t="s">
        <v>113</v>
      </c>
      <c r="I15" s="225"/>
      <c r="J15" s="225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08" t="s">
        <v>115</v>
      </c>
      <c r="B16" s="208"/>
      <c r="C16" s="208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29"/>
      <c r="B17" s="230"/>
      <c r="C17" s="230"/>
      <c r="D17" s="230"/>
      <c r="E17" s="27" t="s">
        <v>30</v>
      </c>
      <c r="F17" s="27" t="s">
        <v>19</v>
      </c>
      <c r="G17" s="140" t="s">
        <v>5</v>
      </c>
      <c r="H17" s="41" t="s">
        <v>31</v>
      </c>
      <c r="I17" s="38" t="s">
        <v>19</v>
      </c>
      <c r="J17" s="41" t="s">
        <v>5</v>
      </c>
      <c r="K17" s="142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02" t="s">
        <v>18</v>
      </c>
      <c r="B18" s="203"/>
      <c r="C18" s="203"/>
      <c r="D18" s="203"/>
      <c r="E18" s="149"/>
      <c r="F18" s="9"/>
      <c r="G18" s="141">
        <f>SUM(E18*F18)</f>
        <v>0</v>
      </c>
      <c r="H18" s="149"/>
      <c r="I18" s="152"/>
      <c r="J18" s="144">
        <f>SUM(H18*I18)</f>
        <v>0</v>
      </c>
      <c r="K18" s="137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02" t="s">
        <v>20</v>
      </c>
      <c r="B19" s="203"/>
      <c r="C19" s="203"/>
      <c r="D19" s="203"/>
      <c r="E19" s="149"/>
      <c r="F19" s="9"/>
      <c r="G19" s="141">
        <f>SUM(E19*F19)</f>
        <v>0</v>
      </c>
      <c r="H19" s="149"/>
      <c r="I19" s="152"/>
      <c r="J19" s="144">
        <f>SUM(H19*I19)</f>
        <v>0</v>
      </c>
      <c r="K19" s="137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29"/>
      <c r="B20" s="230"/>
      <c r="C20" s="230"/>
      <c r="D20" s="230"/>
      <c r="E20" s="230"/>
      <c r="F20" s="230"/>
      <c r="G20" s="247"/>
      <c r="H20" s="150" t="s">
        <v>21</v>
      </c>
      <c r="I20" s="38" t="s">
        <v>19</v>
      </c>
      <c r="J20" s="150" t="s">
        <v>5</v>
      </c>
      <c r="K20" s="151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02" t="s">
        <v>22</v>
      </c>
      <c r="B21" s="203"/>
      <c r="C21" s="203"/>
      <c r="D21" s="203"/>
      <c r="E21" s="203"/>
      <c r="F21" s="203"/>
      <c r="G21" s="204"/>
      <c r="H21" s="33">
        <v>1.49</v>
      </c>
      <c r="I21" s="152"/>
      <c r="J21" s="144">
        <f>SUM(H21*I21)</f>
        <v>0</v>
      </c>
      <c r="K21" s="137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02" t="s">
        <v>23</v>
      </c>
      <c r="B22" s="203"/>
      <c r="C22" s="203"/>
      <c r="D22" s="203"/>
      <c r="E22" s="203"/>
      <c r="F22" s="203"/>
      <c r="G22" s="204"/>
      <c r="H22" s="33">
        <v>1.9</v>
      </c>
      <c r="I22" s="152"/>
      <c r="J22" s="144">
        <f>SUM(H22*I22)</f>
        <v>0</v>
      </c>
      <c r="K22" s="137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02" t="s">
        <v>87</v>
      </c>
      <c r="B23" s="203"/>
      <c r="C23" s="203"/>
      <c r="D23" s="203"/>
      <c r="E23" s="203"/>
      <c r="F23" s="203"/>
      <c r="G23" s="204"/>
      <c r="H23" s="149"/>
      <c r="I23" s="152"/>
      <c r="J23" s="144">
        <f>SUM(H23*I23)</f>
        <v>0</v>
      </c>
      <c r="K23" s="137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02" t="s">
        <v>24</v>
      </c>
      <c r="B24" s="203"/>
      <c r="C24" s="203"/>
      <c r="D24" s="203"/>
      <c r="E24" s="203"/>
      <c r="F24" s="203"/>
      <c r="G24" s="204"/>
      <c r="H24" s="149"/>
      <c r="I24" s="152"/>
      <c r="J24" s="144">
        <f>SUM(H24*I24)</f>
        <v>0</v>
      </c>
      <c r="K24" s="137"/>
      <c r="Q24" s="8"/>
      <c r="R24" s="8"/>
      <c r="S24" s="8"/>
      <c r="T24" s="8"/>
    </row>
    <row r="25" spans="1:20" ht="11.25" customHeight="1">
      <c r="A25" s="202" t="s">
        <v>25</v>
      </c>
      <c r="B25" s="203"/>
      <c r="C25" s="203"/>
      <c r="D25" s="203"/>
      <c r="E25" s="203"/>
      <c r="F25" s="203"/>
      <c r="G25" s="204"/>
      <c r="H25" s="149"/>
      <c r="I25" s="152"/>
      <c r="J25" s="144">
        <f>SUM(H25*I25)</f>
        <v>0</v>
      </c>
      <c r="K25" s="137"/>
      <c r="Q25" s="8"/>
      <c r="R25" s="8"/>
      <c r="S25" s="8"/>
      <c r="T25" s="8"/>
    </row>
    <row r="26" spans="8:11" ht="11.25">
      <c r="H26" s="225" t="s">
        <v>116</v>
      </c>
      <c r="I26" s="225"/>
      <c r="J26" s="246"/>
      <c r="K26" s="143">
        <f>SUM(G18:G19,J18:J25)</f>
        <v>0</v>
      </c>
    </row>
    <row r="27" spans="1:6" ht="11.25">
      <c r="A27" s="208" t="s">
        <v>90</v>
      </c>
      <c r="B27" s="208"/>
      <c r="C27" s="209"/>
      <c r="D27" s="233" t="s">
        <v>88</v>
      </c>
      <c r="E27" s="233"/>
      <c r="F27" s="9"/>
    </row>
    <row r="28" spans="1:11" ht="11.25" customHeight="1">
      <c r="A28" s="210" t="s">
        <v>109</v>
      </c>
      <c r="B28" s="211"/>
      <c r="C28" s="211"/>
      <c r="D28" s="211"/>
      <c r="E28" s="211"/>
      <c r="F28" s="211"/>
      <c r="G28" s="212"/>
      <c r="H28" s="41" t="s">
        <v>110</v>
      </c>
      <c r="I28" s="41" t="s">
        <v>19</v>
      </c>
      <c r="J28" s="41" t="s">
        <v>5</v>
      </c>
      <c r="K28" s="160"/>
    </row>
    <row r="29" spans="1:11" ht="12.75" customHeight="1">
      <c r="A29" s="202" t="s">
        <v>26</v>
      </c>
      <c r="B29" s="203"/>
      <c r="C29" s="203"/>
      <c r="D29" s="203"/>
      <c r="E29" s="203"/>
      <c r="F29" s="203"/>
      <c r="G29" s="204"/>
      <c r="H29" s="33">
        <v>60</v>
      </c>
      <c r="I29" s="138">
        <f>IF(F27&gt;=10,10,F27)</f>
        <v>0</v>
      </c>
      <c r="J29" s="144">
        <f>SUM(H29*I29)</f>
        <v>0</v>
      </c>
      <c r="K29" s="137"/>
    </row>
    <row r="30" spans="1:20" ht="12" customHeight="1">
      <c r="A30" s="202" t="s">
        <v>27</v>
      </c>
      <c r="B30" s="203"/>
      <c r="C30" s="203"/>
      <c r="D30" s="203"/>
      <c r="E30" s="203"/>
      <c r="F30" s="203"/>
      <c r="G30" s="204"/>
      <c r="H30" s="33">
        <f>SUM(H29)-(H29*10%)</f>
        <v>54</v>
      </c>
      <c r="I30" s="138">
        <f>IF($F$27&gt;=30,20,$F$27-$I29)</f>
        <v>0</v>
      </c>
      <c r="J30" s="144">
        <f>SUM(H30*I30)</f>
        <v>0</v>
      </c>
      <c r="K30" s="139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02" t="s">
        <v>28</v>
      </c>
      <c r="B31" s="203"/>
      <c r="C31" s="203"/>
      <c r="D31" s="203"/>
      <c r="E31" s="203"/>
      <c r="F31" s="203"/>
      <c r="G31" s="204"/>
      <c r="H31" s="33">
        <f>SUM(H29)-(H29*20%)</f>
        <v>48</v>
      </c>
      <c r="I31" s="138">
        <f>IF($F$27&gt;=60,30,$F$27-$I30-I29)</f>
        <v>0</v>
      </c>
      <c r="J31" s="144">
        <f>SUM(H31*I31)</f>
        <v>0</v>
      </c>
      <c r="K31" s="137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02" t="s">
        <v>29</v>
      </c>
      <c r="B32" s="203"/>
      <c r="C32" s="203"/>
      <c r="D32" s="203"/>
      <c r="E32" s="203"/>
      <c r="F32" s="203"/>
      <c r="G32" s="204"/>
      <c r="H32" s="33">
        <v>36</v>
      </c>
      <c r="I32" s="138">
        <f>IF($F$27&gt;60,$F$27-$I31-I30-I29,0)</f>
        <v>0</v>
      </c>
      <c r="J32" s="144">
        <f>SUM(H32*I32)</f>
        <v>0</v>
      </c>
      <c r="K32" s="137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00" t="s">
        <v>125</v>
      </c>
      <c r="B34" s="201"/>
      <c r="C34" s="201"/>
      <c r="D34" s="201"/>
      <c r="E34" s="201"/>
      <c r="F34" s="201"/>
      <c r="G34" s="153"/>
      <c r="H34" s="149"/>
      <c r="I34" s="9"/>
      <c r="J34" s="144">
        <f>SUM(H34*I34)</f>
        <v>0</v>
      </c>
      <c r="K34" s="137"/>
    </row>
    <row r="35" spans="1:16" ht="11.25">
      <c r="A35" s="47"/>
      <c r="B35" s="47"/>
      <c r="C35" s="47"/>
      <c r="D35" s="47"/>
      <c r="E35" s="48"/>
      <c r="F35" s="49"/>
      <c r="G35" s="50"/>
      <c r="H35" s="226" t="s">
        <v>33</v>
      </c>
      <c r="I35" s="227"/>
      <c r="J35" s="228"/>
      <c r="K35" s="37">
        <f>SUM(J29:J34)</f>
        <v>0</v>
      </c>
      <c r="N35" s="213"/>
      <c r="O35" s="213"/>
      <c r="P35" s="46"/>
    </row>
    <row r="36" spans="1:16" ht="11.25">
      <c r="A36" s="208" t="s">
        <v>91</v>
      </c>
      <c r="B36" s="208"/>
      <c r="C36" s="208"/>
      <c r="M36" s="44"/>
      <c r="N36" s="213"/>
      <c r="O36" s="213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40" t="s">
        <v>5</v>
      </c>
      <c r="E37" s="41" t="s">
        <v>38</v>
      </c>
      <c r="F37" s="27" t="s">
        <v>19</v>
      </c>
      <c r="G37" s="140" t="s">
        <v>5</v>
      </c>
      <c r="H37" s="41" t="s">
        <v>39</v>
      </c>
      <c r="I37" s="41" t="s">
        <v>19</v>
      </c>
      <c r="J37" s="41" t="s">
        <v>5</v>
      </c>
      <c r="K37" s="142"/>
      <c r="M37" s="239" t="s">
        <v>154</v>
      </c>
      <c r="N37" s="240"/>
      <c r="O37" s="240"/>
      <c r="P37" s="241"/>
    </row>
    <row r="38" spans="1:16" ht="12" customHeight="1">
      <c r="A38" s="36" t="s">
        <v>35</v>
      </c>
      <c r="B38" s="33">
        <v>15.25</v>
      </c>
      <c r="C38" s="9"/>
      <c r="D38" s="141">
        <f>SUM(B38*C38)</f>
        <v>0</v>
      </c>
      <c r="E38" s="33">
        <v>7.63</v>
      </c>
      <c r="F38" s="9"/>
      <c r="G38" s="141">
        <f>SUM(E38*F38)</f>
        <v>0</v>
      </c>
      <c r="H38" s="149"/>
      <c r="I38" s="9"/>
      <c r="J38" s="144">
        <f>SUM(H38*I38)</f>
        <v>0</v>
      </c>
      <c r="K38" s="137"/>
      <c r="M38" s="242"/>
      <c r="N38" s="243"/>
      <c r="O38" s="243"/>
      <c r="P38" s="244"/>
    </row>
    <row r="39" spans="1:16" ht="12" customHeight="1">
      <c r="A39" s="36" t="s">
        <v>36</v>
      </c>
      <c r="B39" s="33">
        <v>15.25</v>
      </c>
      <c r="C39" s="9"/>
      <c r="D39" s="141">
        <f>SUM(B39*C39)</f>
        <v>0</v>
      </c>
      <c r="E39" s="33"/>
      <c r="F39" s="42"/>
      <c r="G39" s="141">
        <f>SUM(E39*F39)</f>
        <v>0</v>
      </c>
      <c r="H39" s="33"/>
      <c r="I39" s="42"/>
      <c r="J39" s="144">
        <f>SUM(H39*I39)</f>
        <v>0</v>
      </c>
      <c r="K39" s="137"/>
      <c r="M39" s="214">
        <f>SUM(K15,K26,K35,K40)</f>
        <v>0</v>
      </c>
      <c r="N39" s="215"/>
      <c r="O39" s="215"/>
      <c r="P39" s="216"/>
    </row>
    <row r="40" spans="8:16" ht="12" customHeight="1">
      <c r="H40" s="225" t="s">
        <v>40</v>
      </c>
      <c r="I40" s="225"/>
      <c r="J40" s="225"/>
      <c r="K40" s="37">
        <f>SUM(D38:D39,G38:G39,J38:J39)</f>
        <v>0</v>
      </c>
      <c r="M40" s="217"/>
      <c r="N40" s="218"/>
      <c r="O40" s="218"/>
      <c r="P40" s="219"/>
    </row>
    <row r="41" spans="8:11" ht="15" customHeight="1">
      <c r="H41" s="154"/>
      <c r="I41" s="154"/>
      <c r="J41" s="154"/>
      <c r="K41" s="155"/>
    </row>
    <row r="42" ht="15" customHeight="1"/>
  </sheetData>
  <sheetProtection password="CF83" sheet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A1:P1"/>
    <mergeCell ref="A3:P3"/>
    <mergeCell ref="A4:B4"/>
    <mergeCell ref="C4:H4"/>
    <mergeCell ref="I4:J4"/>
    <mergeCell ref="K4:P4"/>
    <mergeCell ref="A5:B5"/>
    <mergeCell ref="C5:F5"/>
    <mergeCell ref="G5:H5"/>
    <mergeCell ref="I5:K5"/>
    <mergeCell ref="L5:O5"/>
    <mergeCell ref="A6:B6"/>
    <mergeCell ref="G6:H6"/>
    <mergeCell ref="I6:K6"/>
    <mergeCell ref="L6:O6"/>
    <mergeCell ref="C6:E6"/>
    <mergeCell ref="L7:O7"/>
    <mergeCell ref="A9:D9"/>
    <mergeCell ref="A10:A11"/>
    <mergeCell ref="M10:O10"/>
    <mergeCell ref="M11:O11"/>
    <mergeCell ref="M12:O12"/>
    <mergeCell ref="M13:O13"/>
    <mergeCell ref="H15:J15"/>
    <mergeCell ref="A16:C16"/>
    <mergeCell ref="A17:D17"/>
    <mergeCell ref="A18:D18"/>
    <mergeCell ref="A19:D19"/>
    <mergeCell ref="A20:G20"/>
    <mergeCell ref="A21:G21"/>
    <mergeCell ref="A22:G22"/>
    <mergeCell ref="A23:G23"/>
    <mergeCell ref="A24:G24"/>
    <mergeCell ref="A25:G25"/>
    <mergeCell ref="H26:J26"/>
    <mergeCell ref="A27:C27"/>
    <mergeCell ref="D27:E27"/>
    <mergeCell ref="A28:G28"/>
    <mergeCell ref="A29:G29"/>
    <mergeCell ref="A30:G30"/>
    <mergeCell ref="M37:P38"/>
    <mergeCell ref="M39:P40"/>
    <mergeCell ref="H40:J40"/>
    <mergeCell ref="A31:G31"/>
    <mergeCell ref="A32:G32"/>
    <mergeCell ref="A34:F34"/>
    <mergeCell ref="H35:J35"/>
    <mergeCell ref="N35:O35"/>
    <mergeCell ref="A36:C36"/>
    <mergeCell ref="N36:O3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0">
      <selection activeCell="E20" sqref="E20:F20"/>
    </sheetView>
  </sheetViews>
  <sheetFormatPr defaultColWidth="11.00390625" defaultRowHeight="12.75"/>
  <cols>
    <col min="1" max="1" width="34.75390625" style="51" customWidth="1"/>
    <col min="2" max="2" width="12.00390625" style="51" customWidth="1"/>
    <col min="3" max="4" width="11.625" style="51" customWidth="1"/>
    <col min="5" max="5" width="8.50390625" style="51" customWidth="1"/>
    <col min="6" max="6" width="10.00390625" style="51" customWidth="1"/>
    <col min="7" max="8" width="12.00390625" style="51" customWidth="1"/>
    <col min="9" max="16384" width="11.00390625" style="51" customWidth="1"/>
  </cols>
  <sheetData>
    <row r="1" spans="1:6" ht="15" customHeight="1">
      <c r="A1" s="253" t="s">
        <v>134</v>
      </c>
      <c r="B1" s="254"/>
      <c r="C1" s="254"/>
      <c r="D1" s="254"/>
      <c r="E1" s="254"/>
      <c r="F1" s="254"/>
    </row>
    <row r="2" spans="1:6" ht="21" customHeight="1" thickBot="1">
      <c r="A2" s="254"/>
      <c r="B2" s="254"/>
      <c r="C2" s="254"/>
      <c r="D2" s="254"/>
      <c r="E2" s="254"/>
      <c r="F2" s="254"/>
    </row>
    <row r="3" spans="1:6" s="52" customFormat="1" ht="4.5" customHeight="1">
      <c r="A3" s="259"/>
      <c r="B3" s="259"/>
      <c r="C3" s="259"/>
      <c r="D3" s="259"/>
      <c r="E3" s="259"/>
      <c r="F3" s="259"/>
    </row>
    <row r="4" spans="1:8" s="55" customFormat="1" ht="14.25">
      <c r="A4" s="53" t="s">
        <v>11</v>
      </c>
      <c r="B4" s="260">
        <f>'DEPLACEMENT ANNEE N'!C3</f>
        <v>0</v>
      </c>
      <c r="C4" s="260"/>
      <c r="D4" s="260"/>
      <c r="E4" s="260"/>
      <c r="F4" s="260"/>
      <c r="G4" s="54"/>
      <c r="H4" s="54"/>
    </row>
    <row r="5" spans="1:8" s="52" customFormat="1" ht="4.5" customHeight="1">
      <c r="A5" s="255"/>
      <c r="B5" s="255"/>
      <c r="C5" s="255"/>
      <c r="D5" s="255"/>
      <c r="E5" s="255"/>
      <c r="F5" s="255"/>
      <c r="G5" s="57"/>
      <c r="H5" s="57"/>
    </row>
    <row r="6" spans="1:8" s="55" customFormat="1" ht="14.25">
      <c r="A6" s="53" t="s">
        <v>126</v>
      </c>
      <c r="B6" s="256"/>
      <c r="C6" s="256"/>
      <c r="D6" s="256"/>
      <c r="E6" s="256"/>
      <c r="F6" s="256"/>
      <c r="G6" s="54"/>
      <c r="H6" s="54"/>
    </row>
    <row r="7" spans="1:8" s="52" customFormat="1" ht="4.5" customHeight="1">
      <c r="A7" s="257"/>
      <c r="B7" s="257"/>
      <c r="C7" s="257"/>
      <c r="D7" s="257"/>
      <c r="E7" s="257"/>
      <c r="F7" s="257"/>
      <c r="G7" s="57"/>
      <c r="H7" s="57"/>
    </row>
    <row r="8" spans="1:8" s="52" customFormat="1" ht="4.5" customHeight="1">
      <c r="A8" s="258"/>
      <c r="B8" s="258"/>
      <c r="C8" s="258"/>
      <c r="D8" s="258"/>
      <c r="E8" s="258"/>
      <c r="F8" s="258"/>
      <c r="G8" s="57"/>
      <c r="H8" s="57"/>
    </row>
    <row r="9" spans="1:8" s="55" customFormat="1" ht="14.25">
      <c r="A9" s="58" t="s">
        <v>42</v>
      </c>
      <c r="B9" s="263">
        <f>'DEPLACEMENT ANNEE N'!Q3</f>
        <v>0</v>
      </c>
      <c r="C9" s="263"/>
      <c r="D9" s="263"/>
      <c r="E9" s="263"/>
      <c r="F9" s="263"/>
      <c r="G9" s="54"/>
      <c r="H9" s="54"/>
    </row>
    <row r="10" spans="1:8" s="59" customFormat="1" ht="4.5" customHeight="1">
      <c r="A10" s="264"/>
      <c r="B10" s="264"/>
      <c r="C10" s="264"/>
      <c r="D10" s="264"/>
      <c r="E10" s="264"/>
      <c r="F10" s="264"/>
      <c r="G10" s="56"/>
      <c r="H10" s="56"/>
    </row>
    <row r="11" spans="1:8" s="55" customFormat="1" ht="14.25">
      <c r="A11" s="53" t="s">
        <v>43</v>
      </c>
      <c r="B11" s="265"/>
      <c r="C11" s="265"/>
      <c r="D11" s="265"/>
      <c r="E11" s="265"/>
      <c r="F11" s="265"/>
      <c r="G11" s="54"/>
      <c r="H11" s="54"/>
    </row>
    <row r="12" spans="1:9" s="52" customFormat="1" ht="4.5" customHeight="1" thickBot="1">
      <c r="A12" s="266"/>
      <c r="B12" s="266"/>
      <c r="C12" s="266"/>
      <c r="D12" s="266"/>
      <c r="E12" s="266"/>
      <c r="F12" s="266"/>
      <c r="G12" s="165"/>
      <c r="H12" s="165"/>
      <c r="I12" s="166"/>
    </row>
    <row r="13" spans="1:8" s="52" customFormat="1" ht="4.5" customHeight="1" thickBot="1">
      <c r="A13" s="275"/>
      <c r="B13" s="275"/>
      <c r="C13" s="275"/>
      <c r="D13" s="275"/>
      <c r="E13" s="275"/>
      <c r="F13" s="275"/>
      <c r="G13" s="57"/>
      <c r="H13" s="57"/>
    </row>
    <row r="14" spans="1:6" s="55" customFormat="1" ht="15" customHeight="1">
      <c r="A14" s="60" t="s">
        <v>105</v>
      </c>
      <c r="B14" s="61"/>
      <c r="C14" s="276" t="s">
        <v>44</v>
      </c>
      <c r="D14" s="277"/>
      <c r="E14" s="278" t="s">
        <v>117</v>
      </c>
      <c r="F14" s="279"/>
    </row>
    <row r="15" spans="1:8" s="55" customFormat="1" ht="15" customHeight="1">
      <c r="A15" s="62"/>
      <c r="B15" s="63"/>
      <c r="C15" s="64" t="s">
        <v>45</v>
      </c>
      <c r="D15" s="65" t="s">
        <v>46</v>
      </c>
      <c r="E15" s="280"/>
      <c r="F15" s="281"/>
      <c r="G15" s="184" t="s">
        <v>124</v>
      </c>
      <c r="H15" s="169"/>
    </row>
    <row r="16" spans="1:8" s="67" customFormat="1" ht="12.75">
      <c r="A16" s="282" t="s">
        <v>47</v>
      </c>
      <c r="B16" s="66" t="s">
        <v>48</v>
      </c>
      <c r="C16" s="179">
        <f>'DEPLACEMENT ANNEE N'!C5:F5</f>
        <v>0</v>
      </c>
      <c r="D16" s="180">
        <f>'DEPLACEMENT ANNEE N'!I5</f>
        <v>0</v>
      </c>
      <c r="E16" s="261" t="e">
        <f>($G16*$E$20)/$G$20</f>
        <v>#DIV/0!</v>
      </c>
      <c r="F16" s="262"/>
      <c r="G16" s="185">
        <v>0</v>
      </c>
      <c r="H16" s="170"/>
    </row>
    <row r="17" spans="1:8" s="67" customFormat="1" ht="12.75">
      <c r="A17" s="283"/>
      <c r="B17" s="68" t="s">
        <v>49</v>
      </c>
      <c r="C17" s="181">
        <f>'DEPLACEMENT ANNEE N+1'!C6:F6</f>
        <v>0</v>
      </c>
      <c r="D17" s="182">
        <f>'DEPLACEMENT ANNEE N+1'!I6</f>
        <v>0</v>
      </c>
      <c r="E17" s="261" t="e">
        <f>($G17*$E$20)/$G$20</f>
        <v>#DIV/0!</v>
      </c>
      <c r="F17" s="262"/>
      <c r="G17" s="185">
        <v>0</v>
      </c>
      <c r="H17" s="170"/>
    </row>
    <row r="18" spans="1:8" s="67" customFormat="1" ht="12.75">
      <c r="A18" s="283"/>
      <c r="B18" s="68" t="s">
        <v>133</v>
      </c>
      <c r="C18" s="181">
        <f>'DEPLACEMENT ANNEE N + 2'!C6:F6</f>
        <v>0</v>
      </c>
      <c r="D18" s="182">
        <f>'DEPLACEMENT ANNEE N + 2'!I6</f>
        <v>0</v>
      </c>
      <c r="E18" s="261" t="e">
        <f>($G18*$E$20)/$G$20</f>
        <v>#DIV/0!</v>
      </c>
      <c r="F18" s="262"/>
      <c r="G18" s="185"/>
      <c r="H18" s="170"/>
    </row>
    <row r="19" spans="1:8" s="67" customFormat="1" ht="12.75">
      <c r="A19" s="283"/>
      <c r="B19" s="68" t="s">
        <v>135</v>
      </c>
      <c r="C19" s="181">
        <f>'DEPLACEMENT ANNEE N+3'!C6:F6</f>
        <v>0</v>
      </c>
      <c r="D19" s="182">
        <f>'DEPLACEMENT ANNEE N+3'!I6</f>
        <v>0</v>
      </c>
      <c r="E19" s="261" t="e">
        <f>($G19*$E$20)/$G$20</f>
        <v>#DIV/0!</v>
      </c>
      <c r="F19" s="262"/>
      <c r="G19" s="185"/>
      <c r="H19" s="170"/>
    </row>
    <row r="20" spans="1:8" s="55" customFormat="1" ht="15" customHeight="1" thickBot="1">
      <c r="A20" s="69"/>
      <c r="B20" s="70"/>
      <c r="C20" s="267" t="s">
        <v>50</v>
      </c>
      <c r="D20" s="268"/>
      <c r="E20" s="269">
        <v>0</v>
      </c>
      <c r="F20" s="270"/>
      <c r="G20" s="186">
        <f>SUM(G16:G19)</f>
        <v>0</v>
      </c>
      <c r="H20" s="170"/>
    </row>
    <row r="21" spans="1:8" s="71" customFormat="1" ht="4.5" customHeight="1" thickBot="1">
      <c r="A21" s="271"/>
      <c r="B21" s="271"/>
      <c r="C21" s="271"/>
      <c r="D21" s="271"/>
      <c r="E21" s="271"/>
      <c r="F21" s="271"/>
      <c r="G21" s="183"/>
      <c r="H21" s="171"/>
    </row>
    <row r="22" spans="1:8" s="55" customFormat="1" ht="15" customHeight="1" thickBot="1">
      <c r="A22" s="272" t="s">
        <v>127</v>
      </c>
      <c r="B22" s="272"/>
      <c r="C22" s="272"/>
      <c r="D22" s="272"/>
      <c r="E22" s="273">
        <f>D23+D24+D25</f>
        <v>0</v>
      </c>
      <c r="F22" s="274"/>
      <c r="G22" s="54"/>
      <c r="H22" s="172"/>
    </row>
    <row r="23" spans="1:8" s="67" customFormat="1" ht="12.75">
      <c r="A23" s="72" t="s">
        <v>51</v>
      </c>
      <c r="B23" s="73"/>
      <c r="C23" s="73"/>
      <c r="D23" s="74"/>
      <c r="E23" s="75"/>
      <c r="F23" s="76"/>
      <c r="G23" s="77"/>
      <c r="H23" s="77"/>
    </row>
    <row r="24" spans="1:8" s="67" customFormat="1" ht="12.75">
      <c r="A24" s="72" t="s">
        <v>52</v>
      </c>
      <c r="B24" s="73"/>
      <c r="C24" s="73"/>
      <c r="D24" s="78"/>
      <c r="E24" s="75"/>
      <c r="F24" s="76"/>
      <c r="G24" s="77"/>
      <c r="H24" s="77"/>
    </row>
    <row r="25" spans="1:8" s="67" customFormat="1" ht="13.5" thickBot="1">
      <c r="A25" s="72" t="s">
        <v>53</v>
      </c>
      <c r="B25" s="73"/>
      <c r="C25" s="73"/>
      <c r="D25" s="79"/>
      <c r="E25" s="80"/>
      <c r="F25" s="81"/>
      <c r="G25" s="77"/>
      <c r="H25" s="77"/>
    </row>
    <row r="26" spans="1:8" s="71" customFormat="1" ht="4.5" customHeight="1" thickBot="1">
      <c r="A26" s="271"/>
      <c r="B26" s="271"/>
      <c r="C26" s="271"/>
      <c r="D26" s="271"/>
      <c r="E26" s="271"/>
      <c r="F26" s="271"/>
      <c r="G26" s="82"/>
      <c r="H26" s="82"/>
    </row>
    <row r="27" spans="1:8" s="55" customFormat="1" ht="15" customHeight="1" thickBot="1">
      <c r="A27" s="288" t="s">
        <v>54</v>
      </c>
      <c r="B27" s="289"/>
      <c r="C27" s="289"/>
      <c r="D27" s="290"/>
      <c r="E27" s="291">
        <f>SUM(D29:D48)</f>
        <v>0</v>
      </c>
      <c r="F27" s="291"/>
      <c r="G27" s="54"/>
      <c r="H27" s="54"/>
    </row>
    <row r="28" spans="1:8" s="88" customFormat="1" ht="12.75">
      <c r="A28" s="83" t="s">
        <v>55</v>
      </c>
      <c r="B28" s="84" t="s">
        <v>56</v>
      </c>
      <c r="C28" s="84" t="s">
        <v>57</v>
      </c>
      <c r="D28" s="84" t="s">
        <v>5</v>
      </c>
      <c r="E28" s="85"/>
      <c r="F28" s="86"/>
      <c r="G28" s="87"/>
      <c r="H28" s="87"/>
    </row>
    <row r="29" spans="1:8" s="88" customFormat="1" ht="12.75">
      <c r="A29" s="89" t="s">
        <v>100</v>
      </c>
      <c r="B29" s="90">
        <f>$E$22</f>
        <v>0</v>
      </c>
      <c r="C29" s="91">
        <v>0.13</v>
      </c>
      <c r="D29" s="90">
        <f>SUM(B29*C29)</f>
        <v>0</v>
      </c>
      <c r="E29" s="92"/>
      <c r="F29" s="93"/>
      <c r="G29" s="87"/>
      <c r="H29" s="87"/>
    </row>
    <row r="30" spans="1:8" s="88" customFormat="1" ht="12.75">
      <c r="A30" s="89" t="s">
        <v>101</v>
      </c>
      <c r="B30" s="90">
        <f aca="true" t="shared" si="0" ref="B30:B38">$E$22</f>
        <v>0</v>
      </c>
      <c r="C30" s="91">
        <v>0.0525</v>
      </c>
      <c r="D30" s="90">
        <f>SUM(B30*C30)</f>
        <v>0</v>
      </c>
      <c r="E30" s="92"/>
      <c r="F30" s="93"/>
      <c r="G30" s="87"/>
      <c r="H30" s="87"/>
    </row>
    <row r="31" spans="1:8" s="88" customFormat="1" ht="13.5" customHeight="1">
      <c r="A31" s="89" t="s">
        <v>118</v>
      </c>
      <c r="B31" s="90">
        <f t="shared" si="0"/>
        <v>0</v>
      </c>
      <c r="C31" s="168"/>
      <c r="D31" s="90">
        <f>SUM(B31*C31)</f>
        <v>0</v>
      </c>
      <c r="E31" s="92"/>
      <c r="F31" s="93"/>
      <c r="G31" s="87"/>
      <c r="H31" s="87"/>
    </row>
    <row r="32" spans="1:8" s="88" customFormat="1" ht="13.5" customHeight="1">
      <c r="A32" s="89" t="s">
        <v>128</v>
      </c>
      <c r="B32" s="90">
        <f t="shared" si="0"/>
        <v>0</v>
      </c>
      <c r="C32" s="191">
        <v>0.0855</v>
      </c>
      <c r="D32" s="90">
        <f>B32*C32</f>
        <v>0</v>
      </c>
      <c r="E32" s="92"/>
      <c r="F32" s="93"/>
      <c r="G32" s="87"/>
      <c r="H32" s="87"/>
    </row>
    <row r="33" spans="1:8" s="88" customFormat="1" ht="13.5" customHeight="1">
      <c r="A33" s="89" t="s">
        <v>129</v>
      </c>
      <c r="B33" s="90">
        <f t="shared" si="0"/>
        <v>0</v>
      </c>
      <c r="C33" s="191">
        <v>0.019</v>
      </c>
      <c r="D33" s="90">
        <f>B33*C33</f>
        <v>0</v>
      </c>
      <c r="E33" s="92"/>
      <c r="F33" s="93"/>
      <c r="G33" s="87"/>
      <c r="H33" s="87"/>
    </row>
    <row r="34" spans="1:8" s="88" customFormat="1" ht="13.5" customHeight="1">
      <c r="A34" s="89" t="s">
        <v>130</v>
      </c>
      <c r="B34" s="90">
        <f t="shared" si="0"/>
        <v>0</v>
      </c>
      <c r="C34" s="191">
        <v>0.005</v>
      </c>
      <c r="D34" s="90">
        <f>B34*C34</f>
        <v>0</v>
      </c>
      <c r="E34" s="92"/>
      <c r="F34" s="93"/>
      <c r="G34" s="87"/>
      <c r="H34" s="87"/>
    </row>
    <row r="35" spans="1:8" s="88" customFormat="1" ht="13.5" customHeight="1">
      <c r="A35" s="89" t="s">
        <v>138</v>
      </c>
      <c r="B35" s="90">
        <f t="shared" si="0"/>
        <v>0</v>
      </c>
      <c r="C35" s="91">
        <v>0.0185</v>
      </c>
      <c r="D35" s="90">
        <f>SUM(B35*C35)</f>
        <v>0</v>
      </c>
      <c r="E35" s="92"/>
      <c r="F35" s="93"/>
      <c r="G35" s="87"/>
      <c r="H35" s="87"/>
    </row>
    <row r="36" spans="1:8" s="88" customFormat="1" ht="12.75">
      <c r="A36" s="89" t="s">
        <v>139</v>
      </c>
      <c r="B36" s="90">
        <f t="shared" si="0"/>
        <v>0</v>
      </c>
      <c r="C36" s="91">
        <v>0.003</v>
      </c>
      <c r="D36" s="90">
        <f aca="true" t="shared" si="1" ref="D36:D44">SUM(B36*C36)</f>
        <v>0</v>
      </c>
      <c r="E36" s="92"/>
      <c r="F36" s="93"/>
      <c r="G36" s="87"/>
      <c r="H36" s="87"/>
    </row>
    <row r="37" spans="1:9" s="88" customFormat="1" ht="12.75">
      <c r="A37" s="89" t="s">
        <v>145</v>
      </c>
      <c r="B37" s="90">
        <f t="shared" si="0"/>
        <v>0</v>
      </c>
      <c r="C37" s="91">
        <v>0.008</v>
      </c>
      <c r="D37" s="90">
        <f>SUM(B37*C37)</f>
        <v>0</v>
      </c>
      <c r="E37" s="92"/>
      <c r="F37" s="93"/>
      <c r="G37" s="87"/>
      <c r="H37" s="87"/>
      <c r="I37" s="87"/>
    </row>
    <row r="38" spans="1:9" s="88" customFormat="1" ht="12.75">
      <c r="A38" s="89" t="s">
        <v>146</v>
      </c>
      <c r="B38" s="90">
        <f t="shared" si="0"/>
        <v>0</v>
      </c>
      <c r="C38" s="91">
        <v>0.05</v>
      </c>
      <c r="D38" s="90">
        <f>SUM(B38*C38)</f>
        <v>0</v>
      </c>
      <c r="E38" s="92"/>
      <c r="F38" s="93"/>
      <c r="G38" s="87"/>
      <c r="H38" s="87"/>
      <c r="I38" s="87"/>
    </row>
    <row r="39" spans="1:8" s="88" customFormat="1" ht="12.75">
      <c r="A39" s="89" t="s">
        <v>58</v>
      </c>
      <c r="B39" s="90">
        <f aca="true" t="shared" si="2" ref="B39:B44">SUM($E$22)</f>
        <v>0</v>
      </c>
      <c r="C39" s="91">
        <v>0.015</v>
      </c>
      <c r="D39" s="90">
        <f>SUM(B39*C39)</f>
        <v>0</v>
      </c>
      <c r="E39" s="92"/>
      <c r="F39" s="93"/>
      <c r="G39" s="87"/>
      <c r="H39" s="87"/>
    </row>
    <row r="40" spans="1:8" s="88" customFormat="1" ht="12.75">
      <c r="A40" s="89" t="s">
        <v>59</v>
      </c>
      <c r="B40" s="90">
        <f t="shared" si="2"/>
        <v>0</v>
      </c>
      <c r="C40" s="91">
        <v>0.0009</v>
      </c>
      <c r="D40" s="90">
        <f t="shared" si="1"/>
        <v>0</v>
      </c>
      <c r="E40" s="92"/>
      <c r="F40" s="93"/>
      <c r="G40" s="87"/>
      <c r="H40" s="87"/>
    </row>
    <row r="41" spans="1:8" s="88" customFormat="1" ht="12.75">
      <c r="A41" s="89" t="s">
        <v>60</v>
      </c>
      <c r="B41" s="90">
        <f t="shared" si="2"/>
        <v>0</v>
      </c>
      <c r="C41" s="91">
        <v>0.021</v>
      </c>
      <c r="D41" s="90">
        <f t="shared" si="1"/>
        <v>0</v>
      </c>
      <c r="E41" s="92"/>
      <c r="F41" s="93"/>
      <c r="G41" s="167"/>
      <c r="H41" s="87"/>
    </row>
    <row r="42" spans="1:8" s="88" customFormat="1" ht="12.75">
      <c r="A42" s="89" t="s">
        <v>61</v>
      </c>
      <c r="B42" s="90">
        <f t="shared" si="2"/>
        <v>0</v>
      </c>
      <c r="C42" s="91">
        <v>0.006</v>
      </c>
      <c r="D42" s="90">
        <f t="shared" si="1"/>
        <v>0</v>
      </c>
      <c r="E42" s="92"/>
      <c r="F42" s="93"/>
      <c r="G42" s="87"/>
      <c r="H42" s="87"/>
    </row>
    <row r="43" spans="1:8" s="88" customFormat="1" ht="12.75">
      <c r="A43" s="89" t="s">
        <v>62</v>
      </c>
      <c r="B43" s="90">
        <f t="shared" si="2"/>
        <v>0</v>
      </c>
      <c r="C43" s="91">
        <v>0.002</v>
      </c>
      <c r="D43" s="90">
        <f>SUM(B43*C43)</f>
        <v>0</v>
      </c>
      <c r="E43" s="92"/>
      <c r="F43" s="93"/>
      <c r="G43" s="87"/>
      <c r="H43" s="87"/>
    </row>
    <row r="44" spans="1:8" s="88" customFormat="1" ht="12.75">
      <c r="A44" s="89" t="s">
        <v>131</v>
      </c>
      <c r="B44" s="90">
        <f t="shared" si="2"/>
        <v>0</v>
      </c>
      <c r="C44" s="91">
        <v>0.042</v>
      </c>
      <c r="D44" s="90">
        <f t="shared" si="1"/>
        <v>0</v>
      </c>
      <c r="E44" s="92"/>
      <c r="F44" s="93"/>
      <c r="G44" s="87"/>
      <c r="H44" s="87"/>
    </row>
    <row r="45" spans="1:8" s="88" customFormat="1" ht="12.75">
      <c r="A45" s="89" t="s">
        <v>132</v>
      </c>
      <c r="B45" s="94"/>
      <c r="C45" s="91">
        <v>0.1255</v>
      </c>
      <c r="D45" s="90">
        <f>SUM(B45*C45)</f>
        <v>0</v>
      </c>
      <c r="E45" s="92"/>
      <c r="F45" s="93"/>
      <c r="G45" s="87"/>
      <c r="H45" s="87"/>
    </row>
    <row r="46" spans="1:9" s="88" customFormat="1" ht="12.75">
      <c r="A46" s="89" t="s">
        <v>140</v>
      </c>
      <c r="B46" s="90">
        <f>SUM(D23:D25)</f>
        <v>0</v>
      </c>
      <c r="C46" s="91">
        <v>0.0425</v>
      </c>
      <c r="D46" s="90">
        <f>SUM(B46*C46)</f>
        <v>0</v>
      </c>
      <c r="E46" s="92"/>
      <c r="F46" s="93"/>
      <c r="G46" s="87"/>
      <c r="H46" s="87"/>
      <c r="I46" s="87"/>
    </row>
    <row r="47" spans="1:9" s="88" customFormat="1" ht="12.75">
      <c r="A47" s="89" t="s">
        <v>141</v>
      </c>
      <c r="B47" s="94"/>
      <c r="C47" s="91">
        <v>0.0425</v>
      </c>
      <c r="D47" s="90">
        <f>SUM(B47*C47)</f>
        <v>0</v>
      </c>
      <c r="E47" s="92"/>
      <c r="F47" s="93"/>
      <c r="G47" s="87"/>
      <c r="H47" s="87"/>
      <c r="I47" s="87"/>
    </row>
    <row r="48" spans="1:9" s="88" customFormat="1" ht="13.5" thickBot="1">
      <c r="A48" s="176" t="s">
        <v>142</v>
      </c>
      <c r="B48" s="187"/>
      <c r="C48" s="177">
        <v>0.0935</v>
      </c>
      <c r="D48" s="95">
        <f>SUM(B48*C48)</f>
        <v>0</v>
      </c>
      <c r="E48" s="174"/>
      <c r="F48" s="175"/>
      <c r="G48" s="87"/>
      <c r="H48" s="87"/>
      <c r="I48" s="87"/>
    </row>
    <row r="49" spans="1:8" s="55" customFormat="1" ht="15" customHeight="1" thickBot="1">
      <c r="A49" s="288" t="s">
        <v>106</v>
      </c>
      <c r="B49" s="289"/>
      <c r="C49" s="289"/>
      <c r="D49" s="290"/>
      <c r="E49" s="291">
        <f>SUM(D50:D57)</f>
        <v>0</v>
      </c>
      <c r="F49" s="291"/>
      <c r="G49" s="54"/>
      <c r="H49" s="54"/>
    </row>
    <row r="50" spans="1:8" s="67" customFormat="1" ht="12.75">
      <c r="A50" s="162" t="s">
        <v>102</v>
      </c>
      <c r="B50" s="96">
        <f>SUM(D23:D25)</f>
        <v>0</v>
      </c>
      <c r="C50" s="190">
        <v>0.0159</v>
      </c>
      <c r="D50" s="163">
        <f>SUM(D39:D40)</f>
        <v>0</v>
      </c>
      <c r="E50" s="284"/>
      <c r="F50" s="285"/>
      <c r="G50" s="77"/>
      <c r="H50" s="77"/>
    </row>
    <row r="51" spans="1:8" s="67" customFormat="1" ht="12.75">
      <c r="A51" s="97" t="s">
        <v>119</v>
      </c>
      <c r="B51" s="90">
        <f>SUM(D23:D25)</f>
        <v>0</v>
      </c>
      <c r="C51" s="173">
        <v>0.021</v>
      </c>
      <c r="D51" s="164">
        <f>SUM(D41)</f>
        <v>0</v>
      </c>
      <c r="E51" s="286"/>
      <c r="F51" s="287"/>
      <c r="G51" s="77"/>
      <c r="H51" s="77"/>
    </row>
    <row r="52" spans="1:8" s="67" customFormat="1" ht="12.75">
      <c r="A52" s="97" t="s">
        <v>121</v>
      </c>
      <c r="B52" s="90">
        <f>SUM(D23:D25)</f>
        <v>0</v>
      </c>
      <c r="C52" s="173">
        <v>0.006</v>
      </c>
      <c r="D52" s="164">
        <f>SUM(D42)</f>
        <v>0</v>
      </c>
      <c r="E52" s="286"/>
      <c r="F52" s="287"/>
      <c r="G52" s="77"/>
      <c r="H52" s="77"/>
    </row>
    <row r="53" spans="1:8" s="67" customFormat="1" ht="12.75">
      <c r="A53" s="98" t="s">
        <v>120</v>
      </c>
      <c r="B53" s="90">
        <f>SUM(D23:D25)</f>
        <v>0</v>
      </c>
      <c r="C53" s="173">
        <v>0.002</v>
      </c>
      <c r="D53" s="164">
        <f>SUM(D43)</f>
        <v>0</v>
      </c>
      <c r="E53" s="286"/>
      <c r="F53" s="287"/>
      <c r="G53" s="77"/>
      <c r="H53" s="77"/>
    </row>
    <row r="54" spans="1:8" s="88" customFormat="1" ht="12.75">
      <c r="A54" s="89" t="s">
        <v>131</v>
      </c>
      <c r="B54" s="90">
        <f>SUM($E$22)</f>
        <v>0</v>
      </c>
      <c r="C54" s="91">
        <v>0.042</v>
      </c>
      <c r="D54" s="189">
        <f>SUM(B54*C54)</f>
        <v>0</v>
      </c>
      <c r="E54" s="92"/>
      <c r="F54" s="93"/>
      <c r="G54" s="87"/>
      <c r="H54" s="87"/>
    </row>
    <row r="55" spans="1:8" s="67" customFormat="1" ht="12.75">
      <c r="A55" s="89" t="s">
        <v>132</v>
      </c>
      <c r="B55" s="90">
        <f>SUM(B45:B45)</f>
        <v>0</v>
      </c>
      <c r="C55" s="91">
        <f>C45</f>
        <v>0.1255</v>
      </c>
      <c r="D55" s="164">
        <f>SUM(D45)</f>
        <v>0</v>
      </c>
      <c r="E55" s="286"/>
      <c r="F55" s="287"/>
      <c r="G55" s="77"/>
      <c r="H55" s="77"/>
    </row>
    <row r="56" spans="1:9" s="67" customFormat="1" ht="12.75">
      <c r="A56" s="98" t="s">
        <v>143</v>
      </c>
      <c r="B56" s="90">
        <f>B46</f>
        <v>0</v>
      </c>
      <c r="C56" s="91">
        <v>0.0425</v>
      </c>
      <c r="D56" s="164">
        <f>SUM(D46)</f>
        <v>0</v>
      </c>
      <c r="E56" s="286"/>
      <c r="F56" s="287"/>
      <c r="G56" s="77"/>
      <c r="H56" s="77"/>
      <c r="I56" s="77"/>
    </row>
    <row r="57" spans="1:9" s="67" customFormat="1" ht="13.5" thickBot="1">
      <c r="A57" s="188" t="s">
        <v>144</v>
      </c>
      <c r="B57" s="95">
        <f>SUM(B47:B48)</f>
        <v>0</v>
      </c>
      <c r="C57" s="91">
        <v>0.136</v>
      </c>
      <c r="D57" s="178">
        <f>SUM(D47:D48)</f>
        <v>0</v>
      </c>
      <c r="E57" s="297"/>
      <c r="F57" s="298"/>
      <c r="G57" s="77"/>
      <c r="H57" s="77"/>
      <c r="I57" s="77"/>
    </row>
    <row r="58" spans="1:8" s="55" customFormat="1" ht="15" customHeight="1" thickBot="1">
      <c r="A58" s="292" t="s">
        <v>108</v>
      </c>
      <c r="B58" s="293"/>
      <c r="C58" s="293"/>
      <c r="D58" s="293"/>
      <c r="E58" s="294">
        <f>SUM(E27-E49)</f>
        <v>0</v>
      </c>
      <c r="F58" s="294"/>
      <c r="G58" s="54"/>
      <c r="H58" s="54"/>
    </row>
    <row r="59" spans="1:8" s="71" customFormat="1" ht="4.5" customHeight="1" thickBot="1">
      <c r="A59" s="271"/>
      <c r="B59" s="271"/>
      <c r="C59" s="271"/>
      <c r="D59" s="271"/>
      <c r="E59" s="271"/>
      <c r="F59" s="271"/>
      <c r="G59" s="82"/>
      <c r="H59" s="82"/>
    </row>
    <row r="60" spans="1:8" s="55" customFormat="1" ht="15" customHeight="1" thickBot="1">
      <c r="A60" s="295" t="s">
        <v>63</v>
      </c>
      <c r="B60" s="296"/>
      <c r="C60" s="296"/>
      <c r="D60" s="296"/>
      <c r="E60" s="294">
        <f>E22+E58</f>
        <v>0</v>
      </c>
      <c r="F60" s="294"/>
      <c r="G60" s="54"/>
      <c r="H60" s="54"/>
    </row>
    <row r="61" spans="1:8" s="71" customFormat="1" ht="4.5" customHeight="1" thickBot="1">
      <c r="A61" s="271"/>
      <c r="B61" s="271"/>
      <c r="C61" s="271"/>
      <c r="D61" s="271"/>
      <c r="E61" s="271"/>
      <c r="F61" s="271"/>
      <c r="G61" s="82"/>
      <c r="H61" s="82"/>
    </row>
    <row r="62" spans="1:8" s="71" customFormat="1" ht="15" customHeight="1" thickBot="1">
      <c r="A62" s="303" t="s">
        <v>64</v>
      </c>
      <c r="B62" s="304"/>
      <c r="C62" s="99"/>
      <c r="D62" s="100" t="s">
        <v>48</v>
      </c>
      <c r="E62" s="307" t="e">
        <f>SUM(E60*E16)/30</f>
        <v>#DIV/0!</v>
      </c>
      <c r="F62" s="308"/>
      <c r="G62" s="82"/>
      <c r="H62" s="82"/>
    </row>
    <row r="63" spans="1:8" s="71" customFormat="1" ht="15" customHeight="1" thickBot="1">
      <c r="A63" s="305"/>
      <c r="B63" s="306"/>
      <c r="C63" s="101"/>
      <c r="D63" s="102" t="s">
        <v>65</v>
      </c>
      <c r="E63" s="307" t="e">
        <f>SUM($E$60*$E17)/30</f>
        <v>#DIV/0!</v>
      </c>
      <c r="F63" s="308"/>
      <c r="G63" s="82"/>
      <c r="H63" s="82"/>
    </row>
    <row r="64" spans="1:8" s="71" customFormat="1" ht="15" customHeight="1" thickBot="1">
      <c r="A64" s="305"/>
      <c r="B64" s="306"/>
      <c r="C64" s="101"/>
      <c r="D64" s="102" t="s">
        <v>136</v>
      </c>
      <c r="E64" s="307" t="e">
        <f>SUM($E$60*$E18)/30</f>
        <v>#DIV/0!</v>
      </c>
      <c r="F64" s="308"/>
      <c r="G64" s="82"/>
      <c r="H64" s="82"/>
    </row>
    <row r="65" spans="1:8" s="71" customFormat="1" ht="15" customHeight="1">
      <c r="A65" s="305"/>
      <c r="B65" s="306"/>
      <c r="C65" s="101"/>
      <c r="D65" s="102" t="s">
        <v>137</v>
      </c>
      <c r="E65" s="307" t="e">
        <f>SUM($E$60*$E19)/30</f>
        <v>#DIV/0!</v>
      </c>
      <c r="F65" s="308"/>
      <c r="G65" s="82"/>
      <c r="H65" s="82"/>
    </row>
    <row r="66" spans="1:8" s="55" customFormat="1" ht="15" customHeight="1" thickBot="1">
      <c r="A66" s="299" t="s">
        <v>107</v>
      </c>
      <c r="B66" s="300"/>
      <c r="C66" s="300"/>
      <c r="D66" s="300"/>
      <c r="E66" s="301">
        <f>E60*E20/30</f>
        <v>0</v>
      </c>
      <c r="F66" s="302"/>
      <c r="G66" s="54"/>
      <c r="H66" s="54"/>
    </row>
    <row r="67" ht="14.25">
      <c r="A67" s="67" t="s">
        <v>66</v>
      </c>
    </row>
  </sheetData>
  <sheetProtection password="CF83" sheet="1" formatColumns="0" formatRows="0" selectLockedCells="1"/>
  <protectedRanges>
    <protectedRange sqref="E50:E53 E55" name="Plage7"/>
    <protectedRange sqref="E49 E27:E36 E54 E39:E45" name="Plage6"/>
    <protectedRange sqref="E22:E25" name="Plage5"/>
    <protectedRange sqref="C20" name="Plage4"/>
    <protectedRange sqref="C11" name="Plage3"/>
    <protectedRange sqref="B5:B8" name="Plage1"/>
    <protectedRange sqref="E46:E48" name="Plage6_1"/>
    <protectedRange sqref="E56:E57" name="Plage7_1"/>
    <protectedRange sqref="E37:E38" name="Plage6_2"/>
    <protectedRange sqref="B4" name="Plage1_1"/>
    <protectedRange sqref="C9" name="Plage2_1"/>
  </protectedRanges>
  <mergeCells count="50">
    <mergeCell ref="A61:F61"/>
    <mergeCell ref="A66:D66"/>
    <mergeCell ref="E66:F66"/>
    <mergeCell ref="A62:B65"/>
    <mergeCell ref="E62:F62"/>
    <mergeCell ref="E63:F63"/>
    <mergeCell ref="E64:F64"/>
    <mergeCell ref="E65:F65"/>
    <mergeCell ref="A58:D58"/>
    <mergeCell ref="E58:F58"/>
    <mergeCell ref="A59:F59"/>
    <mergeCell ref="A60:D60"/>
    <mergeCell ref="E60:F60"/>
    <mergeCell ref="E53:F53"/>
    <mergeCell ref="E56:F56"/>
    <mergeCell ref="E57:F57"/>
    <mergeCell ref="E50:F50"/>
    <mergeCell ref="E55:F55"/>
    <mergeCell ref="E51:F51"/>
    <mergeCell ref="E52:F52"/>
    <mergeCell ref="A26:F26"/>
    <mergeCell ref="A27:D27"/>
    <mergeCell ref="E27:F27"/>
    <mergeCell ref="A49:D49"/>
    <mergeCell ref="E49:F49"/>
    <mergeCell ref="C20:D20"/>
    <mergeCell ref="E20:F20"/>
    <mergeCell ref="A21:F21"/>
    <mergeCell ref="A22:D22"/>
    <mergeCell ref="E22:F22"/>
    <mergeCell ref="A13:F13"/>
    <mergeCell ref="C14:D14"/>
    <mergeCell ref="E14:F15"/>
    <mergeCell ref="A16:A19"/>
    <mergeCell ref="E16:F16"/>
    <mergeCell ref="E18:F18"/>
    <mergeCell ref="E17:F17"/>
    <mergeCell ref="E19:F19"/>
    <mergeCell ref="B9:F9"/>
    <mergeCell ref="A10:F10"/>
    <mergeCell ref="B11:F11"/>
    <mergeCell ref="A12:F12"/>
    <mergeCell ref="A1:F2"/>
    <mergeCell ref="A5:F5"/>
    <mergeCell ref="B6:D6"/>
    <mergeCell ref="E6:F6"/>
    <mergeCell ref="A7:F7"/>
    <mergeCell ref="A8:F8"/>
    <mergeCell ref="A3:F3"/>
    <mergeCell ref="B4:F4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7">
      <selection activeCell="H11" sqref="H11:J11"/>
    </sheetView>
  </sheetViews>
  <sheetFormatPr defaultColWidth="11.00390625" defaultRowHeight="12.75"/>
  <sheetData>
    <row r="1" spans="1:11" ht="18">
      <c r="A1" s="313" t="s">
        <v>67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ht="6.75" customHeight="1">
      <c r="A2" s="103"/>
    </row>
    <row r="3" spans="1:11" ht="17.25" customHeight="1">
      <c r="A3" s="314" t="s">
        <v>167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2" ht="4.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2" ht="15.75" customHeight="1">
      <c r="A5" s="325" t="s">
        <v>68</v>
      </c>
      <c r="B5" s="326"/>
      <c r="C5" s="328">
        <f>'DEPLACEMENT ANNEE N'!C3</f>
        <v>0</v>
      </c>
      <c r="D5" s="329"/>
      <c r="E5" s="330"/>
      <c r="F5" s="326" t="s">
        <v>69</v>
      </c>
      <c r="G5" s="327"/>
      <c r="H5" s="320">
        <f>'DEPLACEMENT ANNEE N'!C3</f>
        <v>0</v>
      </c>
      <c r="I5" s="320"/>
      <c r="J5" s="320"/>
      <c r="K5" s="109"/>
      <c r="L5" s="114"/>
    </row>
    <row r="6" spans="1:12" ht="5.2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1:12" ht="16.5" customHeight="1">
      <c r="A7" s="325" t="s">
        <v>126</v>
      </c>
      <c r="B7" s="326"/>
      <c r="C7" s="322">
        <f>TRAITEMENT!B6</f>
        <v>0</v>
      </c>
      <c r="D7" s="323"/>
      <c r="E7" s="324"/>
      <c r="F7" s="123" t="s">
        <v>70</v>
      </c>
      <c r="G7" s="130"/>
      <c r="H7" s="321"/>
      <c r="I7" s="321"/>
      <c r="J7" s="321"/>
      <c r="K7" s="109"/>
      <c r="L7" s="114"/>
    </row>
    <row r="8" spans="1:12" ht="12.75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9"/>
    </row>
    <row r="9" spans="1:11" ht="17.25" customHeight="1">
      <c r="A9" s="370" t="s">
        <v>81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</row>
    <row r="10" ht="4.5" customHeight="1">
      <c r="A10" s="105"/>
    </row>
    <row r="11" spans="1:12" ht="16.5" customHeight="1">
      <c r="A11" s="315" t="s">
        <v>71</v>
      </c>
      <c r="B11" s="316"/>
      <c r="C11" s="119">
        <f>'DEPLACEMENT ANNEE N'!Q3</f>
        <v>0</v>
      </c>
      <c r="D11" s="119"/>
      <c r="E11" s="119"/>
      <c r="F11" s="318" t="s">
        <v>72</v>
      </c>
      <c r="G11" s="318"/>
      <c r="H11" s="319"/>
      <c r="I11" s="319"/>
      <c r="J11" s="319"/>
      <c r="K11" s="111"/>
      <c r="L11" s="112"/>
    </row>
    <row r="12" spans="1:12" ht="5.25" customHeight="1">
      <c r="A12" s="11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4"/>
    </row>
    <row r="13" spans="1:12" ht="15.75" customHeight="1">
      <c r="A13" s="332" t="s">
        <v>73</v>
      </c>
      <c r="B13" s="331"/>
      <c r="C13" s="110">
        <f>TRAITEMENT!B11</f>
        <v>0</v>
      </c>
      <c r="D13" s="110"/>
      <c r="E13" s="110"/>
      <c r="F13" s="317" t="s">
        <v>74</v>
      </c>
      <c r="G13" s="317"/>
      <c r="H13" s="321"/>
      <c r="I13" s="321"/>
      <c r="J13" s="321"/>
      <c r="K13" s="109"/>
      <c r="L13" s="114"/>
    </row>
    <row r="14" spans="1:12" ht="5.25" customHeight="1">
      <c r="A14" s="11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14"/>
    </row>
    <row r="15" spans="1:12" ht="15.75" customHeight="1">
      <c r="A15" s="334" t="s">
        <v>75</v>
      </c>
      <c r="B15" s="317"/>
      <c r="C15" s="321"/>
      <c r="D15" s="321"/>
      <c r="E15" s="321"/>
      <c r="F15" s="317" t="s">
        <v>76</v>
      </c>
      <c r="G15" s="317"/>
      <c r="H15" s="321"/>
      <c r="I15" s="321"/>
      <c r="J15" s="321"/>
      <c r="K15" s="109"/>
      <c r="L15" s="114"/>
    </row>
    <row r="16" spans="1:12" ht="5.25" customHeight="1">
      <c r="A16" s="11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4"/>
    </row>
    <row r="17" spans="1:11" ht="15.75" customHeight="1">
      <c r="A17" s="332" t="s">
        <v>77</v>
      </c>
      <c r="B17" s="331"/>
      <c r="C17" s="321"/>
      <c r="D17" s="321"/>
      <c r="E17" s="321"/>
      <c r="F17" s="331" t="s">
        <v>78</v>
      </c>
      <c r="G17" s="331"/>
      <c r="H17" s="368">
        <f>'DEPLACEMENT ANNEE N'!Q5</f>
        <v>0</v>
      </c>
      <c r="I17" s="369" t="s">
        <v>168</v>
      </c>
      <c r="J17" s="197">
        <f>'DEPLACEMENT ANNEE N+1'!I6</f>
        <v>0</v>
      </c>
      <c r="K17" s="198"/>
    </row>
    <row r="18" spans="1:12" ht="5.25" customHeight="1">
      <c r="A18" s="113"/>
      <c r="B18" s="108"/>
      <c r="C18" s="109"/>
      <c r="D18" s="109"/>
      <c r="E18" s="109"/>
      <c r="F18" s="108"/>
      <c r="G18" s="108"/>
      <c r="H18" s="131"/>
      <c r="I18" s="131"/>
      <c r="J18" s="117"/>
      <c r="K18" s="131"/>
      <c r="L18" s="132"/>
    </row>
    <row r="19" spans="1:12" ht="16.5" customHeight="1">
      <c r="A19" s="344" t="s">
        <v>161</v>
      </c>
      <c r="B19" s="341"/>
      <c r="C19" s="341"/>
      <c r="D19" s="341"/>
      <c r="E19" s="341"/>
      <c r="F19" s="342"/>
      <c r="G19" s="342"/>
      <c r="H19" s="343"/>
      <c r="I19" s="343"/>
      <c r="J19" s="343"/>
      <c r="K19" s="115"/>
      <c r="L19" s="116"/>
    </row>
    <row r="20" ht="12.75">
      <c r="A20" s="106"/>
    </row>
    <row r="21" spans="1:11" ht="17.25" customHeight="1">
      <c r="A21" s="367" t="s">
        <v>159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</row>
    <row r="22" ht="12.75">
      <c r="A22" s="104"/>
    </row>
    <row r="23" spans="1:11" ht="25.5" customHeight="1">
      <c r="A23" s="333" t="s">
        <v>123</v>
      </c>
      <c r="B23" s="333"/>
      <c r="C23" s="348" t="s">
        <v>79</v>
      </c>
      <c r="D23" s="349"/>
      <c r="E23" s="348" t="s">
        <v>122</v>
      </c>
      <c r="F23" s="349"/>
      <c r="G23" s="348" t="s">
        <v>80</v>
      </c>
      <c r="H23" s="349"/>
      <c r="I23" s="348" t="s">
        <v>83</v>
      </c>
      <c r="J23" s="349"/>
      <c r="K23" s="193"/>
    </row>
    <row r="24" spans="1:10" ht="12.75">
      <c r="A24" s="333"/>
      <c r="B24" s="333"/>
      <c r="C24" s="196" t="s">
        <v>162</v>
      </c>
      <c r="D24" s="345" t="s">
        <v>163</v>
      </c>
      <c r="E24" s="196" t="s">
        <v>162</v>
      </c>
      <c r="F24" s="345" t="s">
        <v>163</v>
      </c>
      <c r="G24" s="196" t="s">
        <v>162</v>
      </c>
      <c r="H24" s="345" t="s">
        <v>163</v>
      </c>
      <c r="I24" s="196" t="s">
        <v>162</v>
      </c>
      <c r="J24" s="345" t="s">
        <v>163</v>
      </c>
    </row>
    <row r="25" spans="1:10" ht="14.25" customHeight="1">
      <c r="A25" s="309" t="s">
        <v>150</v>
      </c>
      <c r="B25" s="310"/>
      <c r="C25" s="360"/>
      <c r="D25" s="352"/>
      <c r="E25" s="356" t="e">
        <f>TRAITEMENT!E62</f>
        <v>#DIV/0!</v>
      </c>
      <c r="F25" s="352"/>
      <c r="G25" s="350">
        <f>'DEPLACEMENT ANNEE N'!M41</f>
        <v>0</v>
      </c>
      <c r="H25" s="352"/>
      <c r="I25" s="356" t="e">
        <f>SUM(C25:H26)</f>
        <v>#DIV/0!</v>
      </c>
      <c r="J25" s="359"/>
    </row>
    <row r="26" spans="1:10" ht="8.25" customHeight="1">
      <c r="A26" s="311"/>
      <c r="B26" s="312"/>
      <c r="C26" s="361"/>
      <c r="D26" s="353"/>
      <c r="E26" s="357"/>
      <c r="F26" s="353"/>
      <c r="G26" s="351"/>
      <c r="H26" s="353"/>
      <c r="I26" s="357"/>
      <c r="J26" s="359"/>
    </row>
    <row r="27" spans="1:11" ht="14.25" customHeight="1">
      <c r="A27" s="309" t="s">
        <v>65</v>
      </c>
      <c r="B27" s="310"/>
      <c r="C27" s="360"/>
      <c r="D27" s="352"/>
      <c r="E27" s="356" t="e">
        <f>TRAITEMENT!E63</f>
        <v>#DIV/0!</v>
      </c>
      <c r="F27" s="352"/>
      <c r="G27" s="350">
        <f>'DEPLACEMENT ANNEE N+1'!M39</f>
        <v>0</v>
      </c>
      <c r="H27" s="346"/>
      <c r="I27" s="356" t="e">
        <f>SUM(C27:H28)</f>
        <v>#DIV/0!</v>
      </c>
      <c r="J27" s="352"/>
      <c r="K27" s="355"/>
    </row>
    <row r="28" spans="1:10" ht="6.75" customHeight="1">
      <c r="A28" s="311"/>
      <c r="B28" s="312"/>
      <c r="C28" s="361"/>
      <c r="D28" s="353"/>
      <c r="E28" s="357"/>
      <c r="F28" s="353"/>
      <c r="G28" s="351"/>
      <c r="H28" s="347"/>
      <c r="I28" s="357"/>
      <c r="J28" s="353"/>
    </row>
    <row r="29" spans="1:10" ht="14.25" customHeight="1">
      <c r="A29" s="309" t="s">
        <v>136</v>
      </c>
      <c r="B29" s="310"/>
      <c r="C29" s="360"/>
      <c r="D29" s="352"/>
      <c r="E29" s="356" t="e">
        <f>TRAITEMENT!E64</f>
        <v>#DIV/0!</v>
      </c>
      <c r="F29" s="352"/>
      <c r="G29" s="350">
        <f>'DEPLACEMENT ANNEE N + 2'!M39</f>
        <v>0</v>
      </c>
      <c r="H29" s="352"/>
      <c r="I29" s="356" t="e">
        <f>SUM(C29:H30)</f>
        <v>#DIV/0!</v>
      </c>
      <c r="J29" s="352"/>
    </row>
    <row r="30" spans="1:10" ht="5.25" customHeight="1">
      <c r="A30" s="311"/>
      <c r="B30" s="312"/>
      <c r="C30" s="361"/>
      <c r="D30" s="353"/>
      <c r="E30" s="357"/>
      <c r="F30" s="353"/>
      <c r="G30" s="351"/>
      <c r="H30" s="353"/>
      <c r="I30" s="357"/>
      <c r="J30" s="353"/>
    </row>
    <row r="31" spans="1:10" ht="14.25" customHeight="1">
      <c r="A31" s="309" t="s">
        <v>137</v>
      </c>
      <c r="B31" s="310"/>
      <c r="C31" s="360"/>
      <c r="D31" s="352"/>
      <c r="E31" s="356" t="e">
        <f>TRAITEMENT!E65</f>
        <v>#DIV/0!</v>
      </c>
      <c r="F31" s="352"/>
      <c r="G31" s="350">
        <f>'DEPLACEMENT ANNEE N+3'!M39</f>
        <v>0</v>
      </c>
      <c r="H31" s="352"/>
      <c r="I31" s="356" t="e">
        <f>SUM(C31:H32)</f>
        <v>#DIV/0!</v>
      </c>
      <c r="J31" s="352"/>
    </row>
    <row r="32" spans="1:10" ht="4.5" customHeight="1">
      <c r="A32" s="311"/>
      <c r="B32" s="312"/>
      <c r="C32" s="361"/>
      <c r="D32" s="353"/>
      <c r="E32" s="357"/>
      <c r="F32" s="353"/>
      <c r="G32" s="351"/>
      <c r="H32" s="353"/>
      <c r="I32" s="357"/>
      <c r="J32" s="353"/>
    </row>
    <row r="33" spans="1:10" ht="21.75" customHeight="1">
      <c r="A33" s="335" t="s">
        <v>147</v>
      </c>
      <c r="B33" s="336"/>
      <c r="C33" s="362">
        <f>SUM(C25:D32)</f>
        <v>0</v>
      </c>
      <c r="D33" s="363"/>
      <c r="E33" s="358" t="e">
        <f>SUM(E25:F32)</f>
        <v>#DIV/0!</v>
      </c>
      <c r="F33" s="363"/>
      <c r="G33" s="365">
        <f>SUM(G25:H32)</f>
        <v>0</v>
      </c>
      <c r="H33" s="363"/>
      <c r="I33" s="354" t="e">
        <f>SUM(I25:J32)</f>
        <v>#DIV/0!</v>
      </c>
      <c r="J33" s="364"/>
    </row>
    <row r="34" spans="1:11" ht="12.75">
      <c r="A34" s="192"/>
      <c r="J34" s="193"/>
      <c r="K34" s="193"/>
    </row>
    <row r="35" spans="1:11" ht="12.75">
      <c r="A35" s="194" t="s">
        <v>148</v>
      </c>
      <c r="B35" s="337"/>
      <c r="C35" s="337"/>
      <c r="D35" s="337"/>
      <c r="F35" s="194" t="s">
        <v>149</v>
      </c>
      <c r="G35" s="194"/>
      <c r="I35" s="321"/>
      <c r="J35" s="321"/>
      <c r="K35" s="321"/>
    </row>
    <row r="36" ht="12.75" customHeight="1">
      <c r="A36" s="107"/>
    </row>
    <row r="37" spans="1:6" ht="12.75">
      <c r="A37" t="s">
        <v>82</v>
      </c>
      <c r="B37" s="321"/>
      <c r="C37" s="321"/>
      <c r="D37" s="321"/>
      <c r="F37" t="s">
        <v>103</v>
      </c>
    </row>
    <row r="38" spans="1:11" ht="27.75" customHeight="1">
      <c r="A38" s="340" t="s">
        <v>160</v>
      </c>
      <c r="B38" s="340"/>
      <c r="C38" s="340"/>
      <c r="D38" s="340"/>
      <c r="E38" s="340"/>
      <c r="F38" s="340"/>
      <c r="G38" s="340"/>
      <c r="H38" s="340"/>
      <c r="I38" s="355"/>
      <c r="J38" s="355"/>
      <c r="K38" s="355"/>
    </row>
    <row r="42" ht="12.75">
      <c r="A42" s="366" t="s">
        <v>164</v>
      </c>
    </row>
    <row r="44" ht="12.75">
      <c r="A44" s="366" t="s">
        <v>165</v>
      </c>
    </row>
    <row r="45" ht="12.75">
      <c r="A45" s="366" t="s">
        <v>166</v>
      </c>
    </row>
  </sheetData>
  <sheetProtection password="CF43" sheet="1" formatColumns="0" formatRows="0" selectLockedCells="1"/>
  <mergeCells count="69">
    <mergeCell ref="I27:I28"/>
    <mergeCell ref="I29:I30"/>
    <mergeCell ref="I31:I32"/>
    <mergeCell ref="C23:D23"/>
    <mergeCell ref="E23:F23"/>
    <mergeCell ref="I23:J23"/>
    <mergeCell ref="J25:J26"/>
    <mergeCell ref="F31:F32"/>
    <mergeCell ref="D27:D28"/>
    <mergeCell ref="D29:D30"/>
    <mergeCell ref="D31:D32"/>
    <mergeCell ref="J27:J28"/>
    <mergeCell ref="H27:H28"/>
    <mergeCell ref="G23:H23"/>
    <mergeCell ref="G25:G26"/>
    <mergeCell ref="H25:H26"/>
    <mergeCell ref="H31:H32"/>
    <mergeCell ref="H29:H30"/>
    <mergeCell ref="F25:F26"/>
    <mergeCell ref="F27:F28"/>
    <mergeCell ref="F29:F30"/>
    <mergeCell ref="G27:G28"/>
    <mergeCell ref="B37:D37"/>
    <mergeCell ref="A33:B33"/>
    <mergeCell ref="B35:D35"/>
    <mergeCell ref="I35:K35"/>
    <mergeCell ref="A23:B24"/>
    <mergeCell ref="J29:J30"/>
    <mergeCell ref="J31:J32"/>
    <mergeCell ref="C25:C26"/>
    <mergeCell ref="C27:C28"/>
    <mergeCell ref="C29:C30"/>
    <mergeCell ref="C31:C32"/>
    <mergeCell ref="E25:E26"/>
    <mergeCell ref="E27:E28"/>
    <mergeCell ref="A13:B13"/>
    <mergeCell ref="A15:B15"/>
    <mergeCell ref="E29:E30"/>
    <mergeCell ref="G29:G30"/>
    <mergeCell ref="D25:D26"/>
    <mergeCell ref="C15:E15"/>
    <mergeCell ref="F15:G15"/>
    <mergeCell ref="E31:E32"/>
    <mergeCell ref="G31:G32"/>
    <mergeCell ref="A38:H38"/>
    <mergeCell ref="A5:B5"/>
    <mergeCell ref="F5:G5"/>
    <mergeCell ref="A7:B7"/>
    <mergeCell ref="A3:K3"/>
    <mergeCell ref="C5:E5"/>
    <mergeCell ref="C17:E17"/>
    <mergeCell ref="F17:G17"/>
    <mergeCell ref="A17:B17"/>
    <mergeCell ref="H13:J13"/>
    <mergeCell ref="H15:J15"/>
    <mergeCell ref="A25:B26"/>
    <mergeCell ref="H11:J11"/>
    <mergeCell ref="H5:J5"/>
    <mergeCell ref="H7:J7"/>
    <mergeCell ref="C7:E7"/>
    <mergeCell ref="I25:I26"/>
    <mergeCell ref="A27:B28"/>
    <mergeCell ref="A29:B30"/>
    <mergeCell ref="A31:B32"/>
    <mergeCell ref="A1:K1"/>
    <mergeCell ref="A9:K9"/>
    <mergeCell ref="A11:B11"/>
    <mergeCell ref="F13:G13"/>
    <mergeCell ref="F11:G11"/>
  </mergeCells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TROCADERO Géraldine</cp:lastModifiedBy>
  <cp:lastPrinted>2018-08-28T08:22:04Z</cp:lastPrinted>
  <dcterms:created xsi:type="dcterms:W3CDTF">2010-02-09T15:33:52Z</dcterms:created>
  <dcterms:modified xsi:type="dcterms:W3CDTF">2018-08-28T08:22:30Z</dcterms:modified>
  <cp:category/>
  <cp:version/>
  <cp:contentType/>
  <cp:contentStatus/>
</cp:coreProperties>
</file>