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5" windowWidth="28275" windowHeight="12300" tabRatio="289" activeTab="0"/>
  </bookViews>
  <sheets>
    <sheet name="inscription ES" sheetId="1" r:id="rId1"/>
  </sheets>
  <definedNames>
    <definedName name="_xlnm.Print_Area" localSheetId="0">'inscription ES'!$C$1:$W$200</definedName>
  </definedNames>
  <calcPr fullCalcOnLoad="1"/>
</workbook>
</file>

<file path=xl/comments1.xml><?xml version="1.0" encoding="utf-8"?>
<comments xmlns="http://schemas.openxmlformats.org/spreadsheetml/2006/main">
  <authors>
    <author>DUPE Emmanuelle</author>
  </authors>
  <commentList>
    <comment ref="D1" authorId="0">
      <text>
        <r>
          <rPr>
            <b/>
            <sz val="9"/>
            <rFont val="Tahoma"/>
            <family val="2"/>
          </rPr>
          <t>DUPE Emmanuelle:</t>
        </r>
        <r>
          <rPr>
            <sz val="9"/>
            <rFont val="Tahoma"/>
            <family val="2"/>
          </rPr>
          <t xml:space="preserve">
AFR/AFC
DA
CONF
APR</t>
        </r>
      </text>
    </comment>
  </commentList>
</comments>
</file>

<file path=xl/sharedStrings.xml><?xml version="1.0" encoding="utf-8"?>
<sst xmlns="http://schemas.openxmlformats.org/spreadsheetml/2006/main" count="2486" uniqueCount="598">
  <si>
    <t>Thème GE</t>
  </si>
  <si>
    <t>Thème PAR</t>
  </si>
  <si>
    <t>Intitulé de la formation</t>
  </si>
  <si>
    <t>Type d'action</t>
  </si>
  <si>
    <t>Offre socle NPDC-PIC</t>
  </si>
  <si>
    <t>1. Achat logistique
Ingenierie et maintenance technique</t>
  </si>
  <si>
    <t>2. Management, gestion et aide à la décision</t>
  </si>
  <si>
    <t>3. Soins
Social, éducatif, psychologie et culturel</t>
  </si>
  <si>
    <t>4. Gestion de l'information
Système d'information</t>
  </si>
  <si>
    <t>5. Qualité, hygiène, sécurité, environnement</t>
  </si>
  <si>
    <t>6. Formation médicale</t>
  </si>
  <si>
    <t>Validité du marché</t>
  </si>
  <si>
    <t>Public</t>
  </si>
  <si>
    <t>Organisme</t>
  </si>
  <si>
    <t>Vigilance/Remarques</t>
  </si>
  <si>
    <t>Frais péda/groupe</t>
  </si>
  <si>
    <t>Frais Dépl/groupe</t>
  </si>
  <si>
    <t>Nb de j total</t>
  </si>
  <si>
    <t>Total coûts</t>
  </si>
  <si>
    <t>Coût pédagogique par agent  sur la base d'un groupe de 10 agents ( affiché dans le doc de com)</t>
  </si>
  <si>
    <t>Gestion administrative et technique des GHT</t>
  </si>
  <si>
    <t>Accompagnement au déploiement des GHT</t>
  </si>
  <si>
    <t>Coordination de la formation continue au sein d'un GHT</t>
  </si>
  <si>
    <t>AFR</t>
  </si>
  <si>
    <t>X</t>
  </si>
  <si>
    <t>Ernst&amp;Young</t>
  </si>
  <si>
    <t>Soins relationnels</t>
  </si>
  <si>
    <t>Accueil - Accompagnement - Soins</t>
  </si>
  <si>
    <t>Accompagnement des personnes en fin de vie en  EHPAD</t>
  </si>
  <si>
    <t>AFC</t>
  </si>
  <si>
    <t>Formavenir Performances</t>
  </si>
  <si>
    <t>Alzheimer : Quelles techniques de soins</t>
  </si>
  <si>
    <t>FORMA SANTE</t>
  </si>
  <si>
    <t>Améliorer la communication avec le patient et autour du patient</t>
  </si>
  <si>
    <t>ANTIDOTE EXPERTISE</t>
  </si>
  <si>
    <t>Chambre à cathéter implantable</t>
  </si>
  <si>
    <t>LAUREAT 2016- 2</t>
  </si>
  <si>
    <t>IFSO</t>
  </si>
  <si>
    <t>FORMAVENIR</t>
  </si>
  <si>
    <t>La relation avec les familles des résidents en EHPAD</t>
  </si>
  <si>
    <t>DEMETER SANTE</t>
  </si>
  <si>
    <t>L'humour en situation professionnelle</t>
  </si>
  <si>
    <t>NONAKA CONSEIL</t>
  </si>
  <si>
    <t>INFOR SANTE</t>
  </si>
  <si>
    <t>Prise en charge de la santé bucco-dentaire des personnes fragilisées ou dépendantes</t>
  </si>
  <si>
    <t>Prise en charge des troubles de la déglutition chez la personne âgée</t>
  </si>
  <si>
    <t>TONIC PLUS SYNERGIE</t>
  </si>
  <si>
    <t>Prise en charge d'un patient atteint d'une maladie de Parkinson et apparentée</t>
  </si>
  <si>
    <t>Prise en charge et accompagnement des personnes en situation de vulnérabilité sociale</t>
  </si>
  <si>
    <t>GRIEPS</t>
  </si>
  <si>
    <t>APR</t>
  </si>
  <si>
    <t>Conditions de travail</t>
  </si>
  <si>
    <t>CITICA</t>
  </si>
  <si>
    <t>Etre tuteur de stage : optimiser les compétences des tuteurs de stagiaires paramédicaux</t>
  </si>
  <si>
    <t>Laïcité, droits et obligations dans les établissements de la fonction publique hospitalière</t>
  </si>
  <si>
    <t>Se préparer à la retraite</t>
  </si>
  <si>
    <t>Travailler la nuit</t>
  </si>
  <si>
    <t>GPMC</t>
  </si>
  <si>
    <t>Déploiement de la GPMC</t>
  </si>
  <si>
    <t>Marché multiattributaire</t>
  </si>
  <si>
    <t>La mise en œuvre de la GPMC</t>
  </si>
  <si>
    <t>DPC</t>
  </si>
  <si>
    <t>Mise en œuvre du DPC</t>
  </si>
  <si>
    <t>Elaborer un plan d'action pour la mise en place du nouveau dispositif DPC dans les établissements de santé</t>
  </si>
  <si>
    <t>Elaborer un plan de formation établissement pluriannuel intégrant les spécificités du DPC</t>
  </si>
  <si>
    <t>Etre référent DPC</t>
  </si>
  <si>
    <t>Parcours de professionnalisation</t>
  </si>
  <si>
    <t>Parcours métiers</t>
  </si>
  <si>
    <t>Agent d'administration - Achats</t>
  </si>
  <si>
    <t>CKS</t>
  </si>
  <si>
    <t>Agent d'administration - Communication</t>
  </si>
  <si>
    <t>EXCELLENS FORMATION</t>
  </si>
  <si>
    <t>Agent d'administration - Comptabilité et gestion financière en établissement médicosocial</t>
  </si>
  <si>
    <t>Un questionnaire de positionnement des connaissances sera envoyé aux participants en amont du stage, veiller à remplir ce questionnaire c'est contribuer à l'efficacité de la formation !</t>
  </si>
  <si>
    <t>Agent d'administration - Gestion administrative des établissements médico-sociaux et dossier du résident</t>
  </si>
  <si>
    <t>Agent d'administration - Gestion du temps</t>
  </si>
  <si>
    <t>Agent d'administration - Paie</t>
  </si>
  <si>
    <t>GERESO</t>
  </si>
  <si>
    <t>Agent d'administration - Ressources Humaines</t>
  </si>
  <si>
    <t>Faire émerger les besoins de formation de son équipe</t>
  </si>
  <si>
    <t>CONF AFR</t>
  </si>
  <si>
    <t>NICOMAK</t>
  </si>
  <si>
    <t>Arthur Hunt Consulting</t>
  </si>
  <si>
    <t>Le collectif de travail comme levier de la QVT</t>
  </si>
  <si>
    <t>Outils et démarche de médiation pour le manager</t>
  </si>
  <si>
    <t>CNEH</t>
  </si>
  <si>
    <t>Réforme de la tarification des EHPAD</t>
  </si>
  <si>
    <t>KPMG</t>
  </si>
  <si>
    <t>AACCES QUALIBIO</t>
  </si>
  <si>
    <t>PMMR</t>
  </si>
  <si>
    <t>PMOR</t>
  </si>
  <si>
    <t>PMME</t>
  </si>
  <si>
    <t>AFTRAL</t>
  </si>
  <si>
    <t>PMOE</t>
  </si>
  <si>
    <t>PMOT</t>
  </si>
  <si>
    <t>PACM</t>
  </si>
  <si>
    <t>PACO</t>
  </si>
  <si>
    <t>PMML</t>
  </si>
  <si>
    <t>CTTN IREN</t>
  </si>
  <si>
    <t>PMOL</t>
  </si>
  <si>
    <t>PTCM</t>
  </si>
  <si>
    <t>PTCO</t>
  </si>
  <si>
    <t>Prévention sécurité et santé au travail</t>
  </si>
  <si>
    <t>Prévention des RPS et amélioration de la QVT</t>
  </si>
  <si>
    <t>Etre animateur de groupe d'analyse de pratiques - Cadres</t>
  </si>
  <si>
    <t>AGES</t>
  </si>
  <si>
    <t>Etre animateur de groupe d'analyse de pratiques - Psychologue</t>
  </si>
  <si>
    <t xml:space="preserve">Personnel en fonction sur tout ou partie des Processus Logistiques Hospitaliers. (Restauration, blanchisserie, transport de biens et de personnes, gestion de magasin, approvisionneurs, fonction linge, hôtellerie, stérilisation, qualité etc…) </t>
  </si>
  <si>
    <t xml:space="preserve">Directeurs, DRH, directeurs de soins, responsables formation, membres des commissions formation ou du CTE, d’un même GHT.
</t>
  </si>
  <si>
    <t>Personnels des services de
soins, éducatifs et sociaux
en EHPAD</t>
  </si>
  <si>
    <t>Tout professionnel travaillant
auprès de personnes âgées
et en contact avec les familles.</t>
  </si>
  <si>
    <t>Tout professionnel de santé travaillant dans les secteurs de soins les services pour adultes (personnels administratif, paramédical et médical)</t>
  </si>
  <si>
    <t>Tout professionnel travaillant
auprès de personnes âgées</t>
  </si>
  <si>
    <t>Personnels paramédicaux et médicaux (infirmiers, médecins, psychologues) des services hospitaliers accueillant des patients ayant une pathologie dans le cadre d’une hospitalisation : tout service hospitalier (urgences, médecine, services de spécialités), EHPAD.</t>
  </si>
  <si>
    <t>Référents DPC, gestionnaire
du DPC, DAM, DRH, Qualité,
direction des soins,
responsables/chargés de
formation,
concepteur/animateur de
programme/action de DPC</t>
  </si>
  <si>
    <t>Tout agent d’administration travaillant dans un établissement médico-social</t>
  </si>
  <si>
    <t>Cadres de santé ou faisant fonction de cadres de santé</t>
  </si>
  <si>
    <t>Directeurs et personnels en charge des questions financières au sein des EHPAD</t>
  </si>
  <si>
    <t>Tout public</t>
  </si>
  <si>
    <t>Accompagnement personnalisé via une plateforme interactive à la suite de la formation : espace forum permettant le lien entre stagiaires et avec le
formateur
Pour faciliter le transfert des acquis de cette formation dans l'établissement, il est souhaitable qu'un trinôme se forme autour des 3 fonctions suivantes pour cette formation :  Soignant, médecin, personnel administratif en charge du DPC.</t>
  </si>
  <si>
    <t xml:space="preserve">Personnel en fonction (opérateur logistique ou de production) sur tout ou partie des Processus Logistiques Hospitaliers. (Restauration, blanchisserie, transport de biens et de personnes, gestion de magasin, approvisionneurs, fonction linge, hôtellerie…) </t>
  </si>
  <si>
    <t xml:space="preserve">Personnel en fonction sur tout ou partie des Processus Logistiques Hospitaliers. (Restauration, blanchisserie, transport de biens et de personnes, gestion de magasin, approvisionneurs, fonction linge, hôtellerie, stérilisation, qualité…) </t>
  </si>
  <si>
    <t>AFR01</t>
  </si>
  <si>
    <t>AFR02</t>
  </si>
  <si>
    <t>AFR03</t>
  </si>
  <si>
    <t>AFR04</t>
  </si>
  <si>
    <t>AFR05</t>
  </si>
  <si>
    <t>AFR06</t>
  </si>
  <si>
    <t>AFR07</t>
  </si>
  <si>
    <t>AFR08</t>
  </si>
  <si>
    <t>AFR09</t>
  </si>
  <si>
    <t>AFR10</t>
  </si>
  <si>
    <t>AFR11</t>
  </si>
  <si>
    <t>AFR12</t>
  </si>
  <si>
    <t>AFR13</t>
  </si>
  <si>
    <t>AFR16</t>
  </si>
  <si>
    <t>AFR17</t>
  </si>
  <si>
    <t>AFR18</t>
  </si>
  <si>
    <t>AFR19</t>
  </si>
  <si>
    <t>AFR20</t>
  </si>
  <si>
    <t>AFR21</t>
  </si>
  <si>
    <t>AFR22</t>
  </si>
  <si>
    <t>AFR23</t>
  </si>
  <si>
    <t>AFR24</t>
  </si>
  <si>
    <t>AFR25</t>
  </si>
  <si>
    <t>AFR26</t>
  </si>
  <si>
    <t>AFR27</t>
  </si>
  <si>
    <t>AFR28</t>
  </si>
  <si>
    <t>AFR29</t>
  </si>
  <si>
    <t>AFR30</t>
  </si>
  <si>
    <t>AFR31</t>
  </si>
  <si>
    <t>AFR32</t>
  </si>
  <si>
    <t>AFR33</t>
  </si>
  <si>
    <t>AFR34</t>
  </si>
  <si>
    <t>AFR35</t>
  </si>
  <si>
    <t>AFR36</t>
  </si>
  <si>
    <t>AFC01</t>
  </si>
  <si>
    <t>AFC02</t>
  </si>
  <si>
    <t>AFC03</t>
  </si>
  <si>
    <t>AFC04</t>
  </si>
  <si>
    <t>AFC05</t>
  </si>
  <si>
    <t>AFC06</t>
  </si>
  <si>
    <t>AFC07</t>
  </si>
  <si>
    <t>AFC08</t>
  </si>
  <si>
    <t>AFC09</t>
  </si>
  <si>
    <t>AFC10</t>
  </si>
  <si>
    <t>AFC11</t>
  </si>
  <si>
    <t>AFC12</t>
  </si>
  <si>
    <t>AFC13</t>
  </si>
  <si>
    <t>AFC14</t>
  </si>
  <si>
    <t>AFC15</t>
  </si>
  <si>
    <t>AFC16</t>
  </si>
  <si>
    <t>AFC17</t>
  </si>
  <si>
    <t>AFC18</t>
  </si>
  <si>
    <t>AFC20</t>
  </si>
  <si>
    <t>AFC21</t>
  </si>
  <si>
    <t>CH Laon</t>
  </si>
  <si>
    <t>Assistant de soins en  gérontologie</t>
  </si>
  <si>
    <t>Patient traceur</t>
  </si>
  <si>
    <t>LAUREAT 2017- 1</t>
  </si>
  <si>
    <t>Tout médecin ou professionnel paramédical souhaitant appréhender la méthode ou souhaitant mener des audits de patient traceur.</t>
  </si>
  <si>
    <t>à destination des agents d'établissements sanitaires + Binôme obligatoire (un soignant/un médecin)</t>
  </si>
  <si>
    <t>AFR37</t>
  </si>
  <si>
    <t>Coût pédagogique de l'action pour un groupe de 10 agents</t>
  </si>
  <si>
    <t>?</t>
  </si>
  <si>
    <t>Mettre en œuvre une démarche de qualité de vie au travail dans les établissements de la FPH
Module 1 :  Etre acteur opérationnel de la qualité de vie au travail</t>
  </si>
  <si>
    <t>Mettre en œuvre une démarche de qualité de vie au travail dans les établissements de la FPH
Module 2 :   Piloter une démarche de QVT</t>
  </si>
  <si>
    <t>Vigilance, protection et réaction face aux violences quotidiennes et à la menace terroriste
Module 1 : Contribuer à la structuration du plan de sécurisation de
l’établissement en acquérant une culture de la sécurité</t>
  </si>
  <si>
    <t>Vigilance, protection et réaction face aux violences quotidiennes et à la menace terroriste
Module 2 : Collaborer à la mise en œuvre et au suivi du plan de sécurisation de l'établissement</t>
  </si>
  <si>
    <t xml:space="preserve">Adultes autistes : accueillir, accompagner et soigner </t>
  </si>
  <si>
    <t>Les soins de support en cancérologie</t>
  </si>
  <si>
    <t>Prise en charge pluridisciplinaire de la douleur et de la souffrance dans les maladies neurodégénératives</t>
  </si>
  <si>
    <t>Nb de groupes prévus en 2019</t>
  </si>
  <si>
    <t>Bientraitance des personnes accueillies</t>
  </si>
  <si>
    <t>La gestion du stress et la prévention de l'épuisement professionnel</t>
  </si>
  <si>
    <t>Indiquer sur le bulletin d'inscription la date de cessation d'activité</t>
  </si>
  <si>
    <t>Accompagner le changement au sein de son équipe</t>
  </si>
  <si>
    <t>Intégrer un nouvel arrivant dans son équipe</t>
  </si>
  <si>
    <t xml:space="preserve">Acquérir des connaissances de bases en prévention des risques </t>
  </si>
  <si>
    <t>L'environnement institutionnel et ses évolutions</t>
  </si>
  <si>
    <t>La vie professionnelle en équipe hospitalière</t>
  </si>
  <si>
    <t>Construire un projet en équipe</t>
  </si>
  <si>
    <t>Accompagnement du développement des compétences et des carrières</t>
  </si>
  <si>
    <t>En cours d'achat</t>
  </si>
  <si>
    <t>FORMATION D'ADAPTATION A l'EMPLOI -  Assistant Médico Administratif</t>
  </si>
  <si>
    <t>FORMATION D'ADAPTATION A l'EMPLOI -  Adjoint des Cadres Hospitaliers</t>
  </si>
  <si>
    <t>AFGSU 1</t>
  </si>
  <si>
    <t>AFGSU 2</t>
  </si>
  <si>
    <t>AFGSU 2 - Recyclage</t>
  </si>
  <si>
    <t>Formation de Formateur interne</t>
  </si>
  <si>
    <t>L'impact du protocole Parcours Professionnels, des Carrières et des Rémunérations (Protocole PPCR) et nouvelles règles statutaires dans la fonction publique hospitalière</t>
  </si>
  <si>
    <t>Devenir pilote d'une démarche Santé et Performance dans le secteur sanitaire et social</t>
  </si>
  <si>
    <t xml:space="preserve">Devenir Formateur en Prévention des Risques liés à l’Activité Physique dans les secteurs Sanitaire et Social (PRAP2S) </t>
  </si>
  <si>
    <t xml:space="preserve">Maintenir et actualiser ses connaissances de Formateur en Prévention des Risques liés à l’Activité Physique dans les secteurs Sanitaire et Social (PRAP2S) </t>
  </si>
  <si>
    <t>AXXIS FORMATION SANTE</t>
  </si>
  <si>
    <t>Spécialisation des professionnels pour l'accompagnement de l'avancée en âge des personnes en situation de handicap</t>
  </si>
  <si>
    <t>AFN DPCM</t>
  </si>
  <si>
    <t>La gestion des plannings : gestion du temps et contruction des cycles</t>
  </si>
  <si>
    <t>Ibellule Mail : Maitrisez les bonnes pratiques de l'E-Mail</t>
  </si>
  <si>
    <t>Prise en charge de la dénutrition des personnes âgées</t>
  </si>
  <si>
    <t>Accompagnement des réformes</t>
  </si>
  <si>
    <t>Droits et législation</t>
  </si>
  <si>
    <t>Maintien dans l'emploi</t>
  </si>
  <si>
    <t>Projet Voltaire : L'orthographe, l'affaire de tous</t>
  </si>
  <si>
    <t>AFR14</t>
  </si>
  <si>
    <t>AFR15</t>
  </si>
  <si>
    <t>AFR38</t>
  </si>
  <si>
    <t>AFR39</t>
  </si>
  <si>
    <t>AFR40</t>
  </si>
  <si>
    <t>AFR41</t>
  </si>
  <si>
    <t>AFR42</t>
  </si>
  <si>
    <t>AFR43</t>
  </si>
  <si>
    <t>AFR44</t>
  </si>
  <si>
    <t>AFR45</t>
  </si>
  <si>
    <t>AFR46</t>
  </si>
  <si>
    <t>AFR47</t>
  </si>
  <si>
    <t>AFR48</t>
  </si>
  <si>
    <t>AFR49</t>
  </si>
  <si>
    <t>AFR50</t>
  </si>
  <si>
    <t>AFR51</t>
  </si>
  <si>
    <t>AFR52</t>
  </si>
  <si>
    <t>AFR53</t>
  </si>
  <si>
    <t>AFR54</t>
  </si>
  <si>
    <t>AFR55</t>
  </si>
  <si>
    <t>AFR56</t>
  </si>
  <si>
    <t>AFR57</t>
  </si>
  <si>
    <t>AFC19</t>
  </si>
  <si>
    <t>AFN DPCM02</t>
  </si>
  <si>
    <t>AFN DPCM01</t>
  </si>
  <si>
    <t>AFN DPCM03</t>
  </si>
  <si>
    <t>AFN DPCM04</t>
  </si>
  <si>
    <t>CONF AFR01</t>
  </si>
  <si>
    <t>CONF AFR02</t>
  </si>
  <si>
    <t>CONF AFR03</t>
  </si>
  <si>
    <t>CONF AFR04</t>
  </si>
  <si>
    <t>De la prévention des RPS à la QVT</t>
  </si>
  <si>
    <t>M1/Les fondamentaux de l'achat public en GHT</t>
  </si>
  <si>
    <t>M3/Le contrôle de gestion des achats au sein d'un GHT</t>
  </si>
  <si>
    <t xml:space="preserve">Agent d'administration </t>
  </si>
  <si>
    <t>Sécurité</t>
  </si>
  <si>
    <t>Dispositif d'appui pour le Maintien dans l'emploi et l'accompagnement des transitions professionnelles</t>
  </si>
  <si>
    <t xml:space="preserve">M2/ La convergence des SI, conduite du changement </t>
  </si>
  <si>
    <t>M3/ Mesurer l'opportunité de mutualiser et/ou de recourir à des services ou prestataires externes</t>
  </si>
  <si>
    <t>M4/Auditabilité des SI</t>
  </si>
  <si>
    <t>M5/ Urbanisation du système d'information convergent (SIC) d'un GHT</t>
  </si>
  <si>
    <t>M6/ Sécurité des systèmes d'information et protection des données</t>
  </si>
  <si>
    <t>AFGSU 1 - Recyclage</t>
  </si>
  <si>
    <t>INSTITUT POLYTECHNIQUE UNILASALLE BEAUVAIS ESITPA</t>
  </si>
  <si>
    <t>UNIVERSITE ARTOIS SEPIA</t>
  </si>
  <si>
    <t>PARTULA CONSULTANTS</t>
  </si>
  <si>
    <t>EFR FORMA PRESTA</t>
  </si>
  <si>
    <t>EUROPE MANAGEMENT SANTE</t>
  </si>
  <si>
    <t>CHI Compiègne Noyon</t>
  </si>
  <si>
    <t>07.08/03  28.29/03/2019</t>
  </si>
  <si>
    <t>20.21/05  03.04/06/2019</t>
  </si>
  <si>
    <t>09.10/09  19.20/09/2019</t>
  </si>
  <si>
    <t>07.08/11  20.21/11/2019</t>
  </si>
  <si>
    <t>05.06/03  27/03/2019</t>
  </si>
  <si>
    <t>20.21/05  17/06/2019</t>
  </si>
  <si>
    <t>10.11/09  30/09/2019</t>
  </si>
  <si>
    <t>07.08/10  04/11/2019</t>
  </si>
  <si>
    <t>05.06/11  25/11/2019</t>
  </si>
  <si>
    <t>26.27/11  11/12/2019</t>
  </si>
  <si>
    <t>01.02/04  23/04/2019</t>
  </si>
  <si>
    <t>03.04/06  24/06/2019</t>
  </si>
  <si>
    <t>23.24/09  07/10/2019</t>
  </si>
  <si>
    <t>18.19/11/2019</t>
  </si>
  <si>
    <t>A déterminer</t>
  </si>
  <si>
    <t>25.26/04 13.14/06/2019</t>
  </si>
  <si>
    <t>03.04/10  21.22/11/2019</t>
  </si>
  <si>
    <t xml:space="preserve">Groupe AS/AMP/AP 
23.24/04  11.12/06/2019 </t>
  </si>
  <si>
    <t>Groupe IDE/Cadre de santé
16.17/09  04.05/11/2019</t>
  </si>
  <si>
    <t>Groupe AS/AMP/AP 
01.02/10  19.20/11/2019</t>
  </si>
  <si>
    <t>17.18/10/2019</t>
  </si>
  <si>
    <t>11.12/03  25/03/2019</t>
  </si>
  <si>
    <t>18.19/03  26/03/2019</t>
  </si>
  <si>
    <t>03/06  08/10/2019</t>
  </si>
  <si>
    <t>07/10  06/12/2019</t>
  </si>
  <si>
    <t>13/05  19/09/2018</t>
  </si>
  <si>
    <t>20/09  05/12/2019</t>
  </si>
  <si>
    <t>24/04  27/06/2019</t>
  </si>
  <si>
    <t>Centre Hospitalier de Laon</t>
  </si>
  <si>
    <t>17/09  03/12/2019</t>
  </si>
  <si>
    <t>11.12/03/2019</t>
  </si>
  <si>
    <t>Lieu à définir</t>
  </si>
  <si>
    <t>14.15/10/2019</t>
  </si>
  <si>
    <t>13.14/05/2019</t>
  </si>
  <si>
    <t>06.07.08/03/2019</t>
  </si>
  <si>
    <t xml:space="preserve">07.08/11/2019 </t>
  </si>
  <si>
    <t>05.06/06  21/06/2019</t>
  </si>
  <si>
    <t>04.05/06  18/06/2019</t>
  </si>
  <si>
    <t>17.18/10  07/11/2019</t>
  </si>
  <si>
    <t>04.05/04  24/04/2019</t>
  </si>
  <si>
    <t>09.10/09  23/09/2019</t>
  </si>
  <si>
    <t>18.19/09  18/10/2019</t>
  </si>
  <si>
    <t>Hotel du Golf de l'Ailette Chamouille</t>
  </si>
  <si>
    <t>28.29/03/2019</t>
  </si>
  <si>
    <t>02.03/09/2019</t>
  </si>
  <si>
    <t>23.24.25/09/2019</t>
  </si>
  <si>
    <t>Lieu à définir dans l'Aisne</t>
  </si>
  <si>
    <t>03.04/06/2019</t>
  </si>
  <si>
    <t>10.11/10/2019</t>
  </si>
  <si>
    <t>21.22/11/2019</t>
  </si>
  <si>
    <t>25.26/06/2019</t>
  </si>
  <si>
    <t>02.03/05   13.14/05   27/05/2019</t>
  </si>
  <si>
    <t>18.19/03/2019</t>
  </si>
  <si>
    <t>24.25/06/2019</t>
  </si>
  <si>
    <t>07.08/10/2019</t>
  </si>
  <si>
    <t>Code de l'action EN 2019</t>
  </si>
  <si>
    <t xml:space="preserve">Infirmiers, Kinésithérapeutes, Cadres de Santé, Aides Soignants, Aides Médico-Psychologiques , Auxiliaires de Puériculture chargés des
fonctions de tuteur d’étudiants paramédicaux (en lien avec la réforme LMD)
</t>
  </si>
  <si>
    <t>Tout professionnel de santé prenant en charge des personnes atteintes de la maladie d'Alzheimer et troubles apparentés (personnels soignants, psychologues, professionnels de rééducation…)</t>
  </si>
  <si>
    <t>Personnels médicaux et paramédicaux, personnels de direction et d'encadrement, psychologues, personnels socioéducatifs et administratifs des services de soins et d'accueil des établissements de santé</t>
  </si>
  <si>
    <t>Toute personne à 3 ans maximum de la retraite (indiquer votre date prévisionnelle de départ à la retraite sur le bulletin d'inscription)</t>
  </si>
  <si>
    <t>Personnels des Directions des Ressources Humaines et des Affaires Médicales
Représentant de la CME et de la Commission DPC
Référents DPC
Direction des soins
Responsable Qualité
Responsable de formation</t>
  </si>
  <si>
    <t>Référents DPC ( Soignant, médecin, personnel administratif)  identifiés en établissement, inter-établissements</t>
  </si>
  <si>
    <t>AS, IDE, AMP, ASH, Auxiliaires de vie et personnels de cuisine</t>
  </si>
  <si>
    <t>A définir</t>
  </si>
  <si>
    <t>Cadres de santé, infirmiers, aides-soignants, aides médico-psychologiques, auxiliaires de vie sociale, services de gériatrie, unités de soins de longue durée (uSLD), services de soins de suite et de réadaptation (SSR), santé mentale, unités de soins palliatifs, services accueillant des patients à risques : cardiologie, cancérologie, réanimation…</t>
  </si>
  <si>
    <t>Conduire un projet de mise en œuvre du télétravail</t>
  </si>
  <si>
    <t>Une première expérience en conduite de projet est souhaitée.</t>
  </si>
  <si>
    <t xml:space="preserve">• personnes en charge du pilotage et de la mise en place du télétravail
• chefs de projet RH/chefs de projet opérationnel
</t>
  </si>
  <si>
    <t>Mettre en œuvre des organisations médicales et soignantes autour des filières du Projet Médical Partagé (PMP) et du Projet de Soins Partagé (PSP)</t>
  </si>
  <si>
    <t>Communiquer dans le cadre professionnel</t>
  </si>
  <si>
    <t xml:space="preserve">Professionnels des établissements de la FPH d’un GHT dans le cadre d’une approche d’équipe, personnel de direction, responsables médicaux, encadrement, responsables de secteurs d’activité, professionnels assurant des fonctions transversales, personnels soignants…
</t>
  </si>
  <si>
    <t xml:space="preserve">Personnels acteurs ou contributeurs de la fonction Achats au sein d’un GHT (acheteurs, responsables de filière, contrôleurs de gestion) </t>
  </si>
  <si>
    <t xml:space="preserve"> personnels ayant une fonction de management ou d’animation de la fonction Achats (Directeur Achats, référents Achat…), au sein des établissements supports ou parties du GHT</t>
  </si>
  <si>
    <t>Contrôleurs de gestion « achats » au sein d’un GHT</t>
  </si>
  <si>
    <t>Directeur, DRH, AAH, Gestionnaire des carrières</t>
  </si>
  <si>
    <t>PERSONNEL MEDICAL, PARAMEDICAL ET SOCIAL DES ETABLISSEMENTS SANITAIRES ET MEDICO SOCIAUX</t>
  </si>
  <si>
    <t>Personnel médical, paramédical, médico-social, d'encadrement et de direction des établissements publics sanitaires et médico-sociaux</t>
  </si>
  <si>
    <t>Personnels médicaux et paramédicaux, aides-soignants, intervenant dans les secteurs hospitaliers et EHPAD, auprès de personnes souffrant de maladies neurodégénératives dans le cadre d’approches pluri-professionnelles</t>
  </si>
  <si>
    <t xml:space="preserve">Il est demandé aux stagiaires de contribuer activement à la dynamique du groupe et de prendre part, ainsi, à une expérience « grandeur nature » de la vie d’une équipe pluri-professionnelle visant à consolider la complémentarité au sein des équipes afin d’améliorer la prise en charge de la douleur et de la souffrance dans les MND.
</t>
  </si>
  <si>
    <t>13.14.15/03/2019</t>
  </si>
  <si>
    <t>20.21.22/03/2019</t>
  </si>
  <si>
    <t>25.26.27/11/2019</t>
  </si>
  <si>
    <t>18.19.20/03/2019</t>
  </si>
  <si>
    <t>11.12/03  05/04/2019</t>
  </si>
  <si>
    <t>13.14/05  03/06/2019</t>
  </si>
  <si>
    <t>30/09  01/10  18/10/2019</t>
  </si>
  <si>
    <t>16.17/05   24/05/2019</t>
  </si>
  <si>
    <t>07.08/03  03/04/2019</t>
  </si>
  <si>
    <t>03.04/10  10/10/2019</t>
  </si>
  <si>
    <t>11/03  28.29/03/2019</t>
  </si>
  <si>
    <t>18/09  26.27/09/2019</t>
  </si>
  <si>
    <t>03.04.05/06/2019</t>
  </si>
  <si>
    <t>Cette formation sera mise en place à la demande des GHT.</t>
  </si>
  <si>
    <t>Cette formation constitue un prérequis aux modules présentés ci-après et sera mise en place à la demande des GHT.</t>
  </si>
  <si>
    <t>Personnel travaillant la nuit</t>
  </si>
  <si>
    <t>Tout professionnel en position de formateur interne occasionnel</t>
  </si>
  <si>
    <t>CONVERGENCES</t>
  </si>
  <si>
    <t>Assistants Médico-Administratifs détachés ou ayant bénéficié d’une intégration directe au sein de la Fonction Publique Hospitalière, Assistants Médico-Administratifs nommés à la suite d’un recrutement par concours ou sur liste d’aptitude au sein de la Fonction Publique Hospitalière</t>
  </si>
  <si>
    <t>IRFOCOP</t>
  </si>
  <si>
    <t>Agents nommés dans le corps des ADJOINTS DES CADRES HOSPITALIERS, à la suite d’un recrutement par concours ou sur liste d’aptitude, ainsi qu’aux agents détachés ou ayant bénéficié d’une intégration directe dans le corps.</t>
  </si>
  <si>
    <t xml:space="preserve">FORMATION D'ADAPTATION A l'EMPLOI -   Technicien et Technicien Supérieur Hospitalier </t>
  </si>
  <si>
    <t>Agents nommés dans le corps des techniciens et techniciens supérieurs hospitaliers, à la suite d’un recrutement par concours ou sur liste d’aptitude, ainsi qu’aux agents détachés ou ayant bénéficié d’une intégration directe dans le corps</t>
  </si>
  <si>
    <t>CENTRE HOSPITALIER DE SOISSONS</t>
  </si>
  <si>
    <t>Centre Hospitalier Interdépartemental de Clermont</t>
  </si>
  <si>
    <t>Centre Hospitalier de Guise</t>
  </si>
  <si>
    <t>Centre Hospitalier Intercommunal de Compiègne</t>
  </si>
  <si>
    <t>23.24/04/2019</t>
  </si>
  <si>
    <t>03.04/09/2019</t>
  </si>
  <si>
    <t>PPMT</t>
  </si>
  <si>
    <t>TCOT</t>
  </si>
  <si>
    <t>TACM</t>
  </si>
  <si>
    <t>TACO</t>
  </si>
  <si>
    <t>TMMB</t>
  </si>
  <si>
    <t>TMOB</t>
  </si>
  <si>
    <t>TMMM</t>
  </si>
  <si>
    <t>TMOM</t>
  </si>
  <si>
    <t>Equipes de direction, chefs de pôle, présidents de CME, équipe d’encadrement des établissements publics sanitaires, sociaux et médico-sociaux</t>
  </si>
  <si>
    <t>Les groupes seront mis en place à la demande des établissements ou des GHT.</t>
  </si>
  <si>
    <t>Encadrants, IRP, Directeurs, Médecins du travail, Psychologues du travail… de la Fonction Publique Hospitalière</t>
  </si>
  <si>
    <t>Cadres de santé ou soignants amenés à animer des GAPP</t>
  </si>
  <si>
    <t>Psychologues amenés à animer des GAPP</t>
  </si>
  <si>
    <t>DISPOSITIF DE  PREVENTION ET GESTION DES SITUATIONS DE VIOLENCE ET D’AGRESSIVITE : Module 1 : Prévention et gestion en communication positive des situations de violence et d’agressivité</t>
  </si>
  <si>
    <t xml:space="preserve">DISPOSITIF DE  PREVENTION ET GESTION DES SITUATIONS DE VIOLENCE ET D’AGRESSIVITE : Module 2 : Apprentissage de techniques élémentaires de préservation face à des personnes au comportement violent avéré ou à la gestuelle incontrôlable </t>
  </si>
  <si>
    <t xml:space="preserve">PREREQUIS POUR CE MODULE : Avoir suivi le module 1 ou pouvoir justifier de sa participation à une formation équivalente dans les 4 dernières années.
Demande de matériel spécifique :
• Matelas de gym (épais) et/ou coussins pour amortir les chutes
• Les stagiaires devront avoir des vêtements souples et adaptés aux exercices physiques proposés
• Les stagiaires ne doivent présenter aucune fragilité articulaire ou osseuse ou toutes autres contre-indications aux techniques de self défense.
</t>
  </si>
  <si>
    <t>AMIENS</t>
  </si>
  <si>
    <t>Tout professionnel de la FPH (toutes filières confondues)</t>
  </si>
  <si>
    <t>Il est souhaitable qu’une équipe pluri-disciplinaire constituée de personnes ressources (de 2 à 3 personnes en fonction des établissements) puisse participer conjointement à une même session de formation, permettant la mise en œuvre ou la poursuite d’une démarche institutionnelle.</t>
  </si>
  <si>
    <t>COMPETENCES PREVENTION</t>
  </si>
  <si>
    <t>Toute personne souhaitant acquérir des connaissances de base en santé et sécurité au travail et tout formateur devant valider des compétences de base en prévention pour pouvoir s'inscrire à certaines formations.</t>
  </si>
  <si>
    <t>Prérequis
Pour suivre cette autoformation, l'apprenant doit disposer d'un ordinateur équipé d'une carte son, d'une imprimante et d'un accès à Internet. Cette formation est un prérequis obligatoire à la formation de formateur PRAP.</t>
  </si>
  <si>
    <t>Gratuit</t>
  </si>
  <si>
    <t>INRS</t>
  </si>
  <si>
    <t>Formation à destination des personnels  souhaitant assurer des formations à la prévention des risques liés à l’activité physique, accompagner l’établissement dans la mise en oeuvre et l’animation de la démarche de prévention, être le référent prévention
de l’établissement et former les salariés à devenir les acteurs de leur prévention des risques.</t>
  </si>
  <si>
    <t xml:space="preserve">Formation à destination des directeurs de structures sanitaires
et sociales souhaitant devenir
les pilotes d’une démarche de
prévention des risques professionnels. </t>
  </si>
  <si>
    <t>Formation à destination des
formateurs PRAP 2S souhaitant
maintenir et actualiser leurs
compétences et mettre à jour
leur certifcation INRS.</t>
  </si>
  <si>
    <t>Pré-requis : Titulaire du certificat de formateur PRAP 2S</t>
  </si>
  <si>
    <t xml:space="preserve">Tout personnel exerçant en établissement de santé public sanitaire, social et médico-social </t>
  </si>
  <si>
    <t>Personnel de direction, d’encadrement, de chefs de pôles, de chefs de service … des établissements publics sanitaires, sociaux et médico-sociaux avec ou sans service d’urgence</t>
  </si>
  <si>
    <t xml:space="preserve">Prérequis : 
Avoir entamé la réflexion autour du plan de sécurisation de l’établissement
EN AMONT DE LA FORMATION
Sur la plateforme interactive de FORMAVENIR, les participants devront lire, s’approprier des documents et réaliser un exercice préparatoire.
</t>
  </si>
  <si>
    <t>Woonoz</t>
  </si>
  <si>
    <t>Aide-soignant, aide médico psychologique, agent de service hospitalier, animateurs titulaires du BPJEPS, professionnels de l’accompagnement à domicile travaillant en SAVS et SAMSAH</t>
  </si>
  <si>
    <t xml:space="preserve">Groupe de stagiaires composé à égalité de professionnels du secteur personnes âgées et du secteur des personnes adultes handicapées
</t>
  </si>
  <si>
    <t>Centre Hospitalier de Beauvais</t>
  </si>
  <si>
    <t>Ensemble des personnels, non professionnels de santé, exerçant au sein d’un établissement de santé, d’une structure médico-sociale</t>
  </si>
  <si>
    <t>Les groupes seront mis en place en fonction des inscriptions recensées.</t>
  </si>
  <si>
    <t>250 € à 265 € selon l'organisme choisi</t>
  </si>
  <si>
    <t>Ensemble des personnels, non professionnels de santé, exerçant au sein d’un établissement de santé, d’une structure médico-sociale titulaire d’une AFGSU 1 de moins de 4 ans</t>
  </si>
  <si>
    <t>EHPAD VERBERIE</t>
  </si>
  <si>
    <t>EHPAD CUTS</t>
  </si>
  <si>
    <t>Aide-soignant ou Aide médico-psychologique en situation d’exercice effectif auprès des personnes atteintes de la maladie d’Alzheimer ou de pathologies apparentées</t>
  </si>
  <si>
    <t>Infirmier, IADE, IBODE, Puériculteur et toutes les unités de soins en médecine, réanimation, chirurgie, Hôpital de jour, Chimio, EHPAD, SSR, USLD</t>
  </si>
  <si>
    <t>Centre Hospitalier Intercommunal de Compiègne Noyon</t>
  </si>
  <si>
    <t>EHPAD FOUILLOY</t>
  </si>
  <si>
    <t>Centre Hospitalier de Château-Thierry</t>
  </si>
  <si>
    <t>Personnes intervenant sur les SI dans le cadre des GHT</t>
  </si>
  <si>
    <t xml:space="preserve">Personnes amenées à conduire des études d’opportunité en matière d’internalisation ou externalisation d’activité en lien avec la fonction SI </t>
  </si>
  <si>
    <t>Tout public SI concerné par la mise en œuvre d'un cadre normatif appliqué au SIH</t>
  </si>
  <si>
    <t>Equipes direction, DSI, RSI et tout public concerné par l'urbanisation des SI</t>
  </si>
  <si>
    <t>Responsables de la sécurité des systèmes d'information</t>
  </si>
  <si>
    <t>Professionnel exerçant des fonctions d’encadrement (toutes filières confondues)</t>
  </si>
  <si>
    <t>Responsables en ressources humaines, encadrants et agents
acteurs de la prévention intervenant dans la politique de maintien
en emploi de l’établissement.</t>
  </si>
  <si>
    <t>NEERIA</t>
  </si>
  <si>
    <t>Nous demandons aux établissements qui souhaitent bénéficier des autres modules du dispositif de prendre le temps de faire ce diagnostic pour clarifier les besoins, les attentes et les objectifs de la politique globale de reconversion de l'établissement. Il est entendu qu'à l'issue de ce diagnostic, aucun module ne sera rendu obligatoire et l'établissement sera libre de décider ou non de poursuivre.</t>
  </si>
  <si>
    <t>Les groupes seront mis en place à la demande des établissements.</t>
  </si>
  <si>
    <t>La prestation sera mise en place en fonction des demandes des établissements.</t>
  </si>
  <si>
    <t>Personnel des services RH, encadrement des services, direction,
CHSCT, organisations syndicales.</t>
  </si>
  <si>
    <t>Axe 1 - Accompagnement des établissements dans la prévention et le maintien dans l’emploi</t>
  </si>
  <si>
    <t>&gt; Un programme de
formation qui
s’adresse à plusieurs
acteurs : les agents eux-mêmes, personnels RH,
acteurs de la politique de
maintien dans l’emploi,
équipes de direction,
organisations syndicales,
membres de commissions
de maintien dans
l’emploi…
&gt; Un contenu
modulable pour
répondre aux besoins
de chaque
établissement
&gt; Des sessions inter-
établissements
possibles
&gt; Une approche
élargie de la
thématique du
maintien dans
l’emploi :
- « L’employabilité » : une
notion au centre du
dispositif de maintien dans
l’emploi qui couvre des
problématiques diverses
- Ne se limite pas à la
prévention de l’inaptitude et
à la gestion du handicap
au travail
- Recouvre des situations
plus larges : mobilité
professionnelle,
reconversion,
réorganisation de service…</t>
  </si>
  <si>
    <t>Nous demandons aux établissements qui souhaitent bénéficier des différents modules du dispositif de prendre le temps de faire le diagnostic des pratiques RH en matière de maintien dans l'emploi pour clarifier les besoins, les attentes et les objectifs de la politique globale de reconversion de l'établissement. Il est entendu qu'à l'issue de ce diagnostic, aucun module ne sera rendu obligatoire et l'établissement sera libre de décider ou non de poursuivre.</t>
  </si>
  <si>
    <t>Ce module fait partie intégrante du parcours d'accompagnement et sera mis en place après étude de la situation de l'agent et en fonction de ses besoins propres. Une charte d'engagement dans le parcours est signée entre l'agent, son employeur et NEERIA pour rappeler les droits et devoirs de chacun des parties. Elle permet également de garantir la confidentialité des données et de préciser le circuit des informations qui circuleront pour la mise en oeuvre du projet de l'agent.
Nous distinguerons deux types de situations dans l'accompagnement : Santé au travail (inaptitude, reclassement, etc.) et Mobilité/Transition professionnelle (suite à des restructurations, réorganisations, etc.)</t>
  </si>
  <si>
    <t>Agents engagés dans un processus de transition 
professionnelle :
Vous êtes aujourd’hui
confronté(e) à une
situation de reclassement
professionnel, suite à des
restrictions d’aptitude,
vous devez vous réorienter
en raison d’une
réorganisation de services
ou vous envisagez une
reconversion dans le cadre
d’une mobilité interne,
dans chacun de ces cas,
vous êtes amené(e) à
engager une réﬂexion
individuelle sur votre
parcours personnel et
professionnel pour
préparer l’avenir.</t>
  </si>
  <si>
    <t>Au sein de l'établissement employeur de l'agent concerné</t>
  </si>
  <si>
    <t>Au sein de l'établissement de l'agent concerné</t>
  </si>
  <si>
    <t>Ce module fait partie intégrante du parcours d'accompagnement et sera mis en place après étude de la situation de l'agent et en fonction de ses besoins propres. Une charte d'engagement dans le parcours est signée entre l'agent, son employeur et NEERIA pour rappeler les droits et devoirs de chacun des parties. Elle permet également de garantir la confidentialité des données et de préciser le circuit des informations qui circuleront pour la mise en oeuvre du projet de l'agent.
Nous distinguerons deux types de situations dans l'accompagnement : Santé au travail (inaptitude, reclassement, etc.) et Mobilité/Transition professionnelle (suite à des restructurations, réorganisations, etc.)
Un questionnaire est transmis à chaque stagiaire avant l’entretien et une salle permettant un entretien dans le respect de conditions de confidentialité devra être mise à la disposition du prestataire.</t>
  </si>
  <si>
    <t>Module A - Diagnostic des pratiques RH en matière de maintien dans l'emploi et plans d'actions</t>
  </si>
  <si>
    <t>Module C -Détecter au plus tôt les situations d'inaptitude et les postes à risque</t>
  </si>
  <si>
    <t>Module D -Accueillir un agent en situation de maintien dans l'emploi</t>
  </si>
  <si>
    <t xml:space="preserve">Module E -Socle de connaissances de la gestion statutaire du maintien dans l'emploi </t>
  </si>
  <si>
    <t>Module 1 - Pré-diagnostic</t>
  </si>
  <si>
    <t>Module 2 - Diagnostic</t>
  </si>
  <si>
    <t>Module 3 - Repositionnement professionnel : accepter le changement</t>
  </si>
  <si>
    <t>Module 4 - Elaborer son projet</t>
  </si>
  <si>
    <t>Module 5 - Sécuriser la mise en œuvre</t>
  </si>
  <si>
    <t>Module 6 - Être acteur de son adaptation au poste de travail</t>
  </si>
  <si>
    <t>Ce module fait partie intégrante du parcours d'accompagnement et sera mis en place après étude de la situation de l'agent et en fonction de ses besoins propres. Une charte d'engagement dans le parcours est signée entre l'agent, son employeur et NEERIA pour rappeler les droits et devoirs de chacun des parties. Elle permet également de garantir la confidentialité des données et de préciser le circuit des informations qui circuleront pour la mise en oeuvre du projet de l'agent.
Nous distinguerons deux types de situations dans l'accompagnement : Santé au travail (inaptitude, reclassement, etc.) et Mobilité/Transition professionnelle (suite à des restructurations, réorganisations, etc.)
 A chaque fin d’entretien, une synthèse des
décisions sera rédigée, avec un ajustement du
plan d’actions individuel de l’agent.
1. Etre acteur de l’aménagement de votre poste
2. Organiser votre poste de travail et savoir faire
évoluer cete organisation au gré d’étapes clés
3. Développer son autonomie pour gérer son
rythme de travail en accord avec ses capacités
4. Savoir identifier et relater les difficultés
présentes notamment en termes de capacités
physiques, de fatigabilité, de concentration
permettant d’éviter des situatons d’échec
5. Renforcer pas à pas son sentiment d’efficacité
personnelle et le contrôle de la situation de
travail.</t>
  </si>
  <si>
    <t>Toute personne en charge de la gestion du maintien dans l'emploi pour les personnels médicaux et non médicaux</t>
  </si>
  <si>
    <t>11/09  02/10  20/11/2019</t>
  </si>
  <si>
    <t>12/09  03/10  20/11/2019</t>
  </si>
  <si>
    <t>19/09  09/10  20/11/2019</t>
  </si>
  <si>
    <t>11/09  16/10  14/11/2019</t>
  </si>
  <si>
    <t>12/09  17/10  14/11/2019</t>
  </si>
  <si>
    <t>17.18/06  24/06/2019</t>
  </si>
  <si>
    <t>13.14/05  20/05/2019</t>
  </si>
  <si>
    <t>Lieu à définir dans l'Oise</t>
  </si>
  <si>
    <t>RIE AMIENS</t>
  </si>
  <si>
    <t>Groupe IDE/Cadre de santé
07.08/03  29.30/04/2019</t>
  </si>
  <si>
    <t>7.8/11   29/11/2019</t>
  </si>
  <si>
    <t>29.30/04  18/06/2019</t>
  </si>
  <si>
    <t>14.15/03/2019</t>
  </si>
  <si>
    <t xml:space="preserve">Vigilance 
Chaque inscription génère un coût d’acquisition de licence. Par son inscription, l’agent s’engage à aller jusqu’au terme de la formation dans un délai assez court.
Modalités pédagogiques : 
Outils en ligne, simple et  ludique, accessible depuis un ordinateur, tablette ou smartphone
Le projet Voltaire propose un entrainement personnalisé et adapté à chacun,  tout en s’attaquant aux difficultés rencontrées tous les jours dans les échanges  professionnels
</t>
  </si>
  <si>
    <t>Les groupes seront mis en place à la demande.</t>
  </si>
  <si>
    <t>M2/Le management et l'animation de la fonction achat en GHT</t>
  </si>
  <si>
    <t>Les conférences seront mises en place à la demande.</t>
  </si>
  <si>
    <t>Formation en ligne
Inscription auprès de votre chargé(e) de formation</t>
  </si>
  <si>
    <r>
      <rPr>
        <u val="single"/>
        <sz val="12"/>
        <rFont val="Calibri"/>
        <family val="2"/>
      </rPr>
      <t>Vigilance</t>
    </r>
    <r>
      <rPr>
        <sz val="12"/>
        <rFont val="Calibri"/>
        <family val="2"/>
      </rPr>
      <t xml:space="preserve"> 
Chaque inscription génère un coût d’acquisition de licence. Par son inscription, l’agent s’engage à aller jusqu’au terme de la formation dans un délai assez court.
A l’issu de la formation, un examen peut être proposé en INTRA ou dans l’un des 500 centres d’examen, et permet l’obtention du Certificat Voltaire (obtention d’un score optimal) 
</t>
    </r>
    <r>
      <rPr>
        <u val="single"/>
        <sz val="12"/>
        <rFont val="Calibri"/>
        <family val="2"/>
      </rPr>
      <t xml:space="preserve">Modalités pédagogiques : </t>
    </r>
    <r>
      <rPr>
        <sz val="12"/>
        <rFont val="Calibri"/>
        <family val="2"/>
      </rPr>
      <t xml:space="preserve">
Outils en ligne, simple et  ludique, accessible depuis un ordinateur, tablette ou smartphone
Le projet Voltaire propose un entrainement personnalisé et adapté à chacun,  tout en s’attaquant aux difficultés rencontrées tous les jours dans les échanges  professionnels
</t>
    </r>
  </si>
  <si>
    <t>Possibilité d’organiser les conférences à l'échelle d'un établissement ou d'un groupement dans la limite de 60 participants</t>
  </si>
  <si>
    <t>Les groupes seront mis en place en fonction du recensement.</t>
  </si>
  <si>
    <t xml:space="preserve">Titulaire de l'attestation de réussite aux bases en prévention des risques professionnels: module E-learning "Acquérir des connaissances de bases en prévention des risques " </t>
  </si>
  <si>
    <r>
      <t>Pour participer à ce module, l'établissement doit s'engager à faire le diagnostic de ses pratiques RH en matière de maintien dans l'emploi</t>
    </r>
    <r>
      <rPr>
        <sz val="12"/>
        <rFont val="Calibri"/>
        <family val="2"/>
      </rPr>
      <t>. Les stagiaires doivent être membres d’une commission de maintien dans l’emploi et avoir une bonne connaissance de la gestion statutaire de ces situations (validation par la passation d’un test de connaissances en lien avec le module "Socle de connaissances de la gestion statutaire du maintien dans l'emploi "</t>
    </r>
    <r>
      <rPr>
        <sz val="12"/>
        <rFont val="Calibri"/>
        <family val="2"/>
      </rPr>
      <t>)</t>
    </r>
  </si>
  <si>
    <t>Pour participer à ce module, l'établissement doit s'engager à faire le diagnostic de ses pratiques RH en matière de maintien dans l'emploi</t>
  </si>
  <si>
    <t>Pour que les agents puisse bénéficier de ce parcours, l'établissement doit s'engager à faire le diagnostic de ses pratiques RH en matière de maintien dans l'emploi . Une charte d'engagement dans le parcours est signée entre l'agent, son employeur et NEERIA pour rappeler les droits et devoirs de chacun des parties. Elle permet également de garantir la confidentialité des données et de préciser le circuit des informations qui circuleront pour la mise en oeuvre du projet de l'agent.
Nous distinguerons deux types de situations dans l'accompagnement : Santé au travail (inaptitude, reclassement, etc.) et Mobilité/Transition professionnelle (suite à des restructurations, réorganisations, etc.)</t>
  </si>
  <si>
    <t>Ce module fait partie intégrante du parcours d'accompagnement et sera mis en place après étude de la situation de l'agent et en fonction de ses besoins propres.  Lors du pré-diagnostic, avoir participé au
module 1 du parcours de formaton-action - Une charte d'engagement dans le parcours est signée entre l'agent, son employeur et NEERIA pour rappeler les droits et devoirs de chacun des parties. Elle permet également de garantir la confidentialité des données et de préciser le circuit des informations qui circuleront pour la mise en oeuvre du projet de l'agent.
Nous distinguerons deux types de situations dans l'accompagnement : Santé au travail (inaptitude, reclassement, etc.) et Mobilité/Transition professionnelle (suite à des restructurations, réorganisations, etc.)</t>
  </si>
  <si>
    <t>Groupe réservé aux service de médecine, réanimation, chirurgie
28.29/03/2019</t>
  </si>
  <si>
    <t>Groupe réservé aux services Hôpital de Jour, Chimio, EHPAD, SSR, USLD
10.11/10/2019</t>
  </si>
  <si>
    <t>Tronc commun Manager : Les fondamentaux de la logistique</t>
  </si>
  <si>
    <t>Tronc commun Opérateur : Les fondamentaux de la logistique</t>
  </si>
  <si>
    <t>Opérateurs de la filière logistique</t>
  </si>
  <si>
    <t>Personnel d'encadrement en hôtellerie</t>
  </si>
  <si>
    <t>Opérateurs logistiques en hôtellerie</t>
  </si>
  <si>
    <t>Parcours Gestion des entrepôts Manager</t>
  </si>
  <si>
    <t>Parcours Gestion des entrepôts Opérateur</t>
  </si>
  <si>
    <t>Parcours Transport des biens et des personnes Manager</t>
  </si>
  <si>
    <t>Parcours Transport des biens et des personnes Opérateur</t>
  </si>
  <si>
    <t>Parcours d'amélioration continue Manager</t>
  </si>
  <si>
    <t>Parcours d'amélioration continue Opérateur</t>
  </si>
  <si>
    <t>Parcours Hôtellerie Manager</t>
  </si>
  <si>
    <t>Parcours Hôtellerie Opérateur</t>
  </si>
  <si>
    <t>Parcours Restauration Manager</t>
  </si>
  <si>
    <t>Parcours Restauration Opérateur</t>
  </si>
  <si>
    <t>Parcours Linge Manager</t>
  </si>
  <si>
    <t>Parcours Linge Opérateur</t>
  </si>
  <si>
    <t>Tronc commun Manager : Les fondamentaux du bâtiment et de la maintenance</t>
  </si>
  <si>
    <t>Tronc commun Opérateur :  Les fondamentaux du bâtiment et de la maintenance</t>
  </si>
  <si>
    <t>TTCM</t>
  </si>
  <si>
    <t>Parcours Bâtiment Manager</t>
  </si>
  <si>
    <t>Parcours Bâtiment Opérateur</t>
  </si>
  <si>
    <t>Parcours Maintenance Manager</t>
  </si>
  <si>
    <t>Parcours Maintenance Opérateur</t>
  </si>
  <si>
    <t>Professionnels médicaux en responsabilité d'équipe ou non</t>
  </si>
  <si>
    <t>Professionnels médicaux</t>
  </si>
  <si>
    <t>PMHM</t>
  </si>
  <si>
    <t>PMHO</t>
  </si>
  <si>
    <t>Professionnalisation des équipes d’opérateurs logistiques en restauration santé, de la production à la distribution.</t>
  </si>
  <si>
    <t>Personnel d'encadrement en restauration</t>
  </si>
  <si>
    <t>Personnel en fonction sur tout ou partie du Processus Logistique Hospitalier</t>
  </si>
  <si>
    <t>Personnel en fonction sur tout ou partie  du Processus Logistique Hospitalier</t>
  </si>
  <si>
    <t xml:space="preserve"> Personnel en fonction sur tout ou partie des processus de la fonction linge hospitalière</t>
  </si>
  <si>
    <t>Personnel en fonction sur tout ou partie des processus de la fonction linge hospitalière</t>
  </si>
  <si>
    <t>Managers des métiers du bâtiment et de la maintenance</t>
  </si>
  <si>
    <t>Opérateurs des métiers du bâtiment et de la maintenance</t>
  </si>
  <si>
    <t xml:space="preserve">Managers des métiers du bâtiment </t>
  </si>
  <si>
    <t>Opérateurs des métiers du bâtiment</t>
  </si>
  <si>
    <t xml:space="preserve"> Managers des métiers de la maintenance</t>
  </si>
  <si>
    <t xml:space="preserve"> Opérateurs des métiers du bâtiment et de la maintenance pouvant intervenir sur des équipements ne nécessitant pas d'habilitation</t>
  </si>
  <si>
    <t>Managers des métiers  du bâtiment et de la maintenance</t>
  </si>
  <si>
    <t>Opérateurs des métiers  du bâtiment et de la maintenance</t>
  </si>
  <si>
    <t>18.19/03  04/04/2019</t>
  </si>
  <si>
    <t>16.17/05  13/06/2019</t>
  </si>
  <si>
    <t>12.13/09  17/10/2019</t>
  </si>
  <si>
    <t>14.15/11  05/12/2019</t>
  </si>
  <si>
    <t>23.24/05  14/06/2019</t>
  </si>
  <si>
    <t>26.27/09  18/10/2019</t>
  </si>
  <si>
    <t>Hôtel Ibis Styles à Beauvais</t>
  </si>
  <si>
    <t>25/03  25.26/04/2019</t>
  </si>
  <si>
    <t>ANFH PICARDIE - Conseillante</t>
  </si>
  <si>
    <t>ANFH PICARDIE - La Fleur</t>
  </si>
  <si>
    <t>ANFH PICARDIE - Petrus</t>
  </si>
  <si>
    <t>EHPAD LA FERTE MILON</t>
  </si>
  <si>
    <t>20.21.22/05/2019</t>
  </si>
  <si>
    <t>16.17.18/09/2019</t>
  </si>
  <si>
    <t>12.13/03  20/03/2019</t>
  </si>
  <si>
    <t>CENTRE HOSPITALIER DE CLERMONT</t>
  </si>
  <si>
    <t>14/05  16/09/2019</t>
  </si>
  <si>
    <t>ANFH Picardie - La Fleur</t>
  </si>
  <si>
    <t>16/05  06/06/2019</t>
  </si>
  <si>
    <t>09/10  06/11/2019</t>
  </si>
  <si>
    <t>19/11  10/12/2019</t>
  </si>
  <si>
    <t>ANFH Picardie - Petrus</t>
  </si>
  <si>
    <t>19.20/06  27/06/2019</t>
  </si>
  <si>
    <t>13.14/11  21/11/2019</t>
  </si>
  <si>
    <t>EHPAD ATTICHY</t>
  </si>
  <si>
    <t>26.27.28/06/2019</t>
  </si>
  <si>
    <t>Le coût pédagogique de l'action est variable en fonction du nombre de jours sollicités (de 5700 € à 8670€)</t>
  </si>
  <si>
    <t xml:space="preserve">M1/ Les évolutions des SI ans le cadre de la mise en place des GHT </t>
  </si>
  <si>
    <t>Prise en charge sur les fonds mutualisés (dans la limite des fonds disponibles)</t>
  </si>
  <si>
    <t>Prise en charge sur les fonds mutualisés, cette conférence sera organisée à la demande d'un établissement ou d'un GHT.  (dans la limite des fonds disponibles)</t>
  </si>
  <si>
    <t xml:space="preserve">30/09  01.02/10/2019 </t>
  </si>
  <si>
    <t>Professionnels de santé des établissements de la FPH, non médicaux et médicaux : Médecins, Cadres, Responsables de secteurs d’activités, personnels soignants</t>
  </si>
  <si>
    <t>Personnel soignant et éducatif</t>
  </si>
  <si>
    <t xml:space="preserve"> Référent Laïcité
Cadre de direction, encadrement médical et non médical
Médiateurs médicaux et non médicaux
Membres du CHSCT
Représentants des usagers
Représentant des aumôniers de l’établissement désignés par leurs pairs
Personnels médicaux, soignants et administratifs en contact avec les patients et les familles
</t>
  </si>
  <si>
    <t>09.10/10  17/10/2019</t>
  </si>
  <si>
    <t>EDEF ST QUENTIN</t>
  </si>
  <si>
    <t>Afin de faciliter l'échange de bonnes pratiques, cette formation s'articule autour d'un premier module de 2 jours en groupe de 10 à 12 personnes puis d'une conférence qui réunira les participants des différentes sessions.
Un questionnaire de positionnement des connaissances des cadres sera envoyé aux participants en amont de la formation afin de former des groupes homogènes, veiller à remplir ce questionnaire c'est contribuer à l'efficacité de la formation !</t>
  </si>
  <si>
    <t>37 € à 88 € selon l'organisme choisi</t>
  </si>
  <si>
    <t>223 € à 385 € selon l'organisme choisi</t>
  </si>
  <si>
    <t>74 € à 132 € selon l'organisme choisi</t>
  </si>
  <si>
    <t>Ensemble des professionnels exerçant une des professions de santé mentionnée dans la quatrième partie du code de la santé publique.
Cette attestation est également ouverte aux personnes titulaires du diplôme d’Etat d’aide médico-psychologique mentionné à l’article R.451-95 du code de l’action sociale et des familles</t>
  </si>
  <si>
    <t>Ensemble des professionnels exerçant une des profession de santé mentionnée dans la quatrième partie du code de la santé publique.
- Cette attestation est également ouverte aux personnes titulaires du diplôme d’Etat d’aide médico-psychologique mentionné à l’article R.451-95 du code de l’action sociale et des familles.
- Etre titulaire d’une AFGSU 2 de moins de 4 ans</t>
  </si>
  <si>
    <t>Module B -Créer (ou remobiliser) une cellule dédiée à l'accompagnement des agents en difficultés</t>
  </si>
  <si>
    <t>Module F -Analyse de cas: traitement des situations rencontrées par les participants sous l'angle statutaire</t>
  </si>
  <si>
    <t>Axe 2 - Accompagner les transitions professionnelles des agents</t>
  </si>
  <si>
    <t xml:space="preserve">Ensemble des personnels médicaux et non médicaux des établissements publics sanitaires, sociaux et médico-sociaux </t>
  </si>
  <si>
    <t>02.03.04/10/2019</t>
  </si>
  <si>
    <t>03.04/06  18/06/2019</t>
  </si>
  <si>
    <t>05.06/11  29/11/2019</t>
  </si>
  <si>
    <t>03.04/10  22/10/2019</t>
  </si>
  <si>
    <t>ANFH PICARDIE</t>
  </si>
  <si>
    <t>02/10  14.15/11/2018</t>
  </si>
  <si>
    <t>Dates</t>
  </si>
  <si>
    <t>Lieu</t>
  </si>
  <si>
    <t>Nom</t>
  </si>
  <si>
    <t>Prénom</t>
  </si>
  <si>
    <t>Grade/Métier</t>
  </si>
  <si>
    <t>Service</t>
  </si>
  <si>
    <t>Mail agent</t>
  </si>
  <si>
    <t>Lieu à déterminer en Nord-Pas-de-Calais</t>
  </si>
  <si>
    <t>18.19/11  25/11/2018</t>
  </si>
  <si>
    <t>Dates à déterminer au 1er semestre</t>
  </si>
  <si>
    <t>Dates à  déterminer au 2nd semestre</t>
  </si>
  <si>
    <t>Dates à déterminer</t>
  </si>
  <si>
    <t>EHPAD LA CAPELLE</t>
  </si>
  <si>
    <t>25.26/04  13.14/05/2018</t>
  </si>
  <si>
    <t>19.20/09/2019</t>
  </si>
  <si>
    <t>Prérequis
Connaissance du projet médical partagé et du projet de soins partagé.
Cette formation sera mise en place à la demande des GHT.</t>
  </si>
  <si>
    <t>Priorité de l'agent</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</si>
</sst>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 mmmm\ yyyy;@"/>
    <numFmt numFmtId="165" formatCode="#,##0.00\ &quot;€&quot;"/>
    <numFmt numFmtId="166" formatCode="#,##0\ &quot;€&quot;"/>
    <numFmt numFmtId="167" formatCode="&quot;Vrai&quot;;&quot;Vrai&quot;;&quot;Faux&quot;"/>
    <numFmt numFmtId="168" formatCode="&quot;Actif&quot;;&quot;Actif&quot;;&quot;Inactif&quot;"/>
    <numFmt numFmtId="169" formatCode="[$€-2]\ #,##0.00_);[Red]\([$€-2]\ #,##0.00\)"/>
    <numFmt numFmtId="170" formatCode="[$-40C]dddd\ d\ mmmm\ yyyy"/>
    <numFmt numFmtId="171" formatCode="dd/mm/yy;@"/>
    <numFmt numFmtId="172" formatCode="_-* #,##0.00\ [$€-40C]_-;\-* #,##0.00\ [$€-40C]_-;_-* &quot;-&quot;??\ [$€-40C]_-;_-@_-"/>
    <numFmt numFmtId="173" formatCode="_-* #,##0.0\ [$€-40C]_-;\-* #,##0.0\ [$€-40C]_-;_-* &quot;-&quot;??\ [$€-40C]_-;_-@_-"/>
    <numFmt numFmtId="174" formatCode="_-* #,##0\ [$€-40C]_-;\-* #,##0\ [$€-40C]_-;_-* &quot;-&quot;??\ [$€-40C]_-;_-@_-"/>
  </numFmts>
  <fonts count="51">
    <font>
      <sz val="11"/>
      <color theme="1"/>
      <name val="Calibri"/>
      <family val="2"/>
    </font>
    <font>
      <sz val="11"/>
      <color indexed="8"/>
      <name val="Calibri"/>
      <family val="2"/>
    </font>
    <font>
      <sz val="10"/>
      <name val="Arial"/>
      <family val="2"/>
    </font>
    <font>
      <sz val="12"/>
      <name val="Calibri"/>
      <family val="2"/>
    </font>
    <font>
      <b/>
      <sz val="9"/>
      <name val="Tahoma"/>
      <family val="2"/>
    </font>
    <font>
      <sz val="9"/>
      <name val="Tahoma"/>
      <family val="2"/>
    </font>
    <font>
      <u val="single"/>
      <sz val="12"/>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name val="Calibri"/>
      <family val="2"/>
    </font>
    <font>
      <sz val="12"/>
      <color indexed="8"/>
      <name val="Calibri"/>
      <family val="2"/>
    </font>
    <font>
      <b/>
      <sz val="12"/>
      <color indexed="10"/>
      <name val="Calibri"/>
      <family val="2"/>
    </font>
    <font>
      <sz val="12"/>
      <color indexed="1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Calibri"/>
      <family val="2"/>
    </font>
    <font>
      <b/>
      <sz val="12"/>
      <color rgb="FFFF0000"/>
      <name val="Calibri"/>
      <family val="2"/>
    </font>
    <font>
      <sz val="12"/>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7" fillId="30" borderId="0" applyNumberFormat="0" applyBorder="0" applyAlignment="0" applyProtection="0"/>
    <xf numFmtId="0" fontId="2" fillId="0" borderId="0">
      <alignment/>
      <protection/>
    </xf>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37">
    <xf numFmtId="0" fontId="0" fillId="0" borderId="0" xfId="0" applyFont="1" applyAlignment="1">
      <alignment/>
    </xf>
    <xf numFmtId="0" fontId="25" fillId="33" borderId="10" xfId="53" applyFont="1" applyFill="1" applyBorder="1" applyAlignment="1">
      <alignment horizontal="center" vertical="center" wrapText="1"/>
      <protection/>
    </xf>
    <xf numFmtId="0" fontId="47" fillId="34" borderId="0" xfId="0" applyFont="1" applyFill="1" applyAlignment="1">
      <alignment vertical="center"/>
    </xf>
    <xf numFmtId="0" fontId="3" fillId="34" borderId="10" xfId="0" applyFont="1" applyFill="1" applyBorder="1" applyAlignment="1">
      <alignment vertical="center" wrapText="1"/>
    </xf>
    <xf numFmtId="0" fontId="3" fillId="34" borderId="10" xfId="0" applyFont="1" applyFill="1" applyBorder="1" applyAlignment="1">
      <alignment horizontal="center" vertical="center" wrapText="1"/>
    </xf>
    <xf numFmtId="164" fontId="3" fillId="34" borderId="10" xfId="0" applyNumberFormat="1" applyFont="1" applyFill="1" applyBorder="1" applyAlignment="1">
      <alignment vertical="center" wrapText="1"/>
    </xf>
    <xf numFmtId="165" fontId="3" fillId="34" borderId="10" xfId="0" applyNumberFormat="1" applyFont="1" applyFill="1" applyBorder="1" applyAlignment="1">
      <alignment vertical="center" wrapText="1"/>
    </xf>
    <xf numFmtId="0" fontId="3" fillId="34" borderId="10" xfId="53" applyFont="1" applyFill="1" applyBorder="1" applyAlignment="1">
      <alignment horizontal="center" vertical="center" wrapText="1"/>
      <protection/>
    </xf>
    <xf numFmtId="1" fontId="3" fillId="34" borderId="10" xfId="53" applyNumberFormat="1" applyFont="1" applyFill="1" applyBorder="1" applyAlignment="1">
      <alignment vertical="center" wrapText="1"/>
      <protection/>
    </xf>
    <xf numFmtId="164" fontId="3" fillId="34" borderId="10" xfId="53" applyNumberFormat="1" applyFont="1" applyFill="1" applyBorder="1" applyAlignment="1">
      <alignment vertical="center" wrapText="1"/>
      <protection/>
    </xf>
    <xf numFmtId="0" fontId="48" fillId="34" borderId="10" xfId="0" applyFont="1" applyFill="1" applyBorder="1" applyAlignment="1">
      <alignment vertical="center" wrapText="1"/>
    </xf>
    <xf numFmtId="0" fontId="3" fillId="34" borderId="10" xfId="0" applyFont="1" applyFill="1" applyBorder="1" applyAlignment="1">
      <alignment horizontal="left" vertical="center" wrapText="1"/>
    </xf>
    <xf numFmtId="0" fontId="3" fillId="34" borderId="10" xfId="53" applyFont="1" applyFill="1" applyBorder="1" applyAlignment="1">
      <alignment vertical="center" wrapText="1"/>
      <protection/>
    </xf>
    <xf numFmtId="165" fontId="3" fillId="34" borderId="10" xfId="53" applyNumberFormat="1" applyFont="1" applyFill="1" applyBorder="1" applyAlignment="1">
      <alignment vertical="center" wrapText="1"/>
      <protection/>
    </xf>
    <xf numFmtId="0" fontId="3" fillId="34" borderId="10" xfId="0" applyFont="1" applyFill="1" applyBorder="1" applyAlignment="1" applyProtection="1">
      <alignment vertical="center" wrapText="1"/>
      <protection/>
    </xf>
    <xf numFmtId="0" fontId="49" fillId="34" borderId="10" xfId="0" applyFont="1" applyFill="1" applyBorder="1" applyAlignment="1">
      <alignment vertical="center" wrapText="1"/>
    </xf>
    <xf numFmtId="17" fontId="3" fillId="34" borderId="10" xfId="53" applyNumberFormat="1" applyFont="1" applyFill="1" applyBorder="1" applyAlignment="1">
      <alignment horizontal="center" vertical="center" wrapText="1"/>
      <protection/>
    </xf>
    <xf numFmtId="0" fontId="3" fillId="34" borderId="10" xfId="53" applyFont="1" applyFill="1" applyBorder="1" applyAlignment="1">
      <alignment horizontal="left" vertical="center" wrapText="1"/>
      <protection/>
    </xf>
    <xf numFmtId="0" fontId="3" fillId="34" borderId="10" xfId="53" applyFont="1" applyFill="1" applyBorder="1" applyAlignment="1" applyProtection="1">
      <alignment vertical="center" wrapText="1"/>
      <protection/>
    </xf>
    <xf numFmtId="0" fontId="3" fillId="34" borderId="10" xfId="0" applyFont="1" applyFill="1" applyBorder="1" applyAlignment="1">
      <alignment horizontal="left" vertical="center" wrapText="1"/>
    </xf>
    <xf numFmtId="171" fontId="3" fillId="34" borderId="10" xfId="53" applyNumberFormat="1" applyFont="1" applyFill="1" applyBorder="1" applyAlignment="1">
      <alignment vertical="center" wrapText="1"/>
      <protection/>
    </xf>
    <xf numFmtId="171" fontId="3" fillId="34" borderId="10" xfId="53" applyNumberFormat="1" applyFont="1" applyFill="1" applyBorder="1" applyAlignment="1" applyProtection="1">
      <alignment vertical="center" wrapText="1"/>
      <protection/>
    </xf>
    <xf numFmtId="14" fontId="3" fillId="34" borderId="10" xfId="0" applyNumberFormat="1" applyFont="1" applyFill="1" applyBorder="1" applyAlignment="1">
      <alignment vertical="center" wrapText="1"/>
    </xf>
    <xf numFmtId="0" fontId="3" fillId="34" borderId="10" xfId="0" applyNumberFormat="1" applyFont="1" applyFill="1" applyBorder="1" applyAlignment="1">
      <alignment vertical="center" wrapText="1"/>
    </xf>
    <xf numFmtId="0" fontId="48" fillId="34" borderId="10" xfId="53" applyFont="1" applyFill="1" applyBorder="1" applyAlignment="1">
      <alignment vertical="center" wrapText="1"/>
      <protection/>
    </xf>
    <xf numFmtId="0" fontId="49" fillId="34" borderId="10" xfId="53" applyFont="1" applyFill="1" applyBorder="1" applyAlignment="1">
      <alignment vertical="center" wrapText="1"/>
      <protection/>
    </xf>
    <xf numFmtId="0" fontId="3" fillId="34" borderId="10" xfId="0" applyFont="1" applyFill="1" applyBorder="1" applyAlignment="1" applyProtection="1">
      <alignment horizontal="left" vertical="center" wrapText="1"/>
      <protection/>
    </xf>
    <xf numFmtId="171" fontId="3" fillId="34" borderId="10" xfId="0" applyNumberFormat="1" applyFont="1" applyFill="1" applyBorder="1" applyAlignment="1">
      <alignment vertical="center" wrapText="1"/>
    </xf>
    <xf numFmtId="1" fontId="3" fillId="34" borderId="10" xfId="0" applyNumberFormat="1" applyFont="1" applyFill="1" applyBorder="1" applyAlignment="1">
      <alignment vertical="center" wrapText="1"/>
    </xf>
    <xf numFmtId="0" fontId="3" fillId="34" borderId="0" xfId="0" applyFont="1" applyFill="1" applyAlignment="1">
      <alignment vertical="center"/>
    </xf>
    <xf numFmtId="0" fontId="49" fillId="34" borderId="0" xfId="0" applyFont="1" applyFill="1" applyAlignment="1">
      <alignment horizontal="center" vertical="center"/>
    </xf>
    <xf numFmtId="0" fontId="47" fillId="34" borderId="0" xfId="0" applyFont="1" applyFill="1" applyAlignment="1">
      <alignment horizontal="center" vertical="center"/>
    </xf>
    <xf numFmtId="0" fontId="3" fillId="34" borderId="0" xfId="0" applyFont="1" applyFill="1" applyAlignment="1">
      <alignment horizontal="center" vertical="center"/>
    </xf>
    <xf numFmtId="165" fontId="3" fillId="34" borderId="0" xfId="0" applyNumberFormat="1" applyFont="1" applyFill="1" applyAlignment="1">
      <alignment vertical="center"/>
    </xf>
    <xf numFmtId="164" fontId="25" fillId="33" borderId="10" xfId="53" applyNumberFormat="1" applyFont="1" applyFill="1" applyBorder="1" applyAlignment="1">
      <alignment horizontal="center" vertical="center" wrapText="1"/>
      <protection/>
    </xf>
    <xf numFmtId="1" fontId="25" fillId="33" borderId="10" xfId="53" applyNumberFormat="1" applyFont="1" applyFill="1" applyBorder="1" applyAlignment="1">
      <alignment horizontal="center" vertical="center" wrapText="1"/>
      <protection/>
    </xf>
    <xf numFmtId="165" fontId="25" fillId="33" borderId="10" xfId="51" applyNumberFormat="1" applyFont="1" applyFill="1" applyBorder="1" applyAlignment="1">
      <alignment horizontal="center" vertical="center"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Monétaire 2" xfId="51"/>
    <cellStyle name="Neutre" xfId="52"/>
    <cellStyle name="Normal 2"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224"/>
  <sheetViews>
    <sheetView tabSelected="1" zoomScale="80" zoomScaleNormal="80" zoomScalePageLayoutView="0" workbookViewId="0" topLeftCell="K1">
      <pane ySplit="1" topLeftCell="A2" activePane="bottomLeft" state="frozen"/>
      <selection pane="topLeft" activeCell="B1" sqref="B1"/>
      <selection pane="bottomLeft" activeCell="R3" sqref="R3"/>
    </sheetView>
  </sheetViews>
  <sheetFormatPr defaultColWidth="11.421875" defaultRowHeight="95.25" customHeight="1"/>
  <cols>
    <col min="1" max="2" width="14.8515625" style="2" customWidth="1"/>
    <col min="3" max="3" width="53.421875" style="2" customWidth="1"/>
    <col min="4" max="4" width="11.140625" style="29" customWidth="1"/>
    <col min="5" max="5" width="11.140625" style="2" customWidth="1"/>
    <col min="6" max="6" width="11.140625" style="30" customWidth="1"/>
    <col min="7" max="12" width="12.7109375" style="31" customWidth="1"/>
    <col min="13" max="13" width="27.57421875" style="2" customWidth="1"/>
    <col min="14" max="14" width="48.421875" style="2" customWidth="1"/>
    <col min="15" max="15" width="27.57421875" style="2" customWidth="1"/>
    <col min="16" max="16" width="29.140625" style="2" customWidth="1"/>
    <col min="17" max="18" width="24.140625" style="2" customWidth="1"/>
    <col min="19" max="23" width="16.140625" style="2" customWidth="1"/>
    <col min="24" max="24" width="67.421875" style="2" customWidth="1"/>
    <col min="25" max="25" width="14.8515625" style="2" hidden="1" customWidth="1"/>
    <col min="26" max="26" width="16.57421875" style="2" hidden="1" customWidth="1"/>
    <col min="27" max="27" width="8.57421875" style="31" hidden="1" customWidth="1"/>
    <col min="28" max="28" width="21.57421875" style="2" hidden="1" customWidth="1"/>
    <col min="29" max="29" width="25.00390625" style="2" hidden="1" customWidth="1"/>
    <col min="30" max="30" width="15.421875" style="2" hidden="1" customWidth="1"/>
    <col min="31" max="31" width="24.421875" style="2" customWidth="1"/>
    <col min="32" max="16384" width="11.421875" style="2" customWidth="1"/>
  </cols>
  <sheetData>
    <row r="1" spans="1:31" s="31" customFormat="1" ht="114.75" customHeight="1">
      <c r="A1" s="1" t="s">
        <v>0</v>
      </c>
      <c r="B1" s="1" t="s">
        <v>1</v>
      </c>
      <c r="C1" s="1" t="s">
        <v>2</v>
      </c>
      <c r="D1" s="1" t="s">
        <v>3</v>
      </c>
      <c r="E1" s="1" t="s">
        <v>328</v>
      </c>
      <c r="F1" s="1" t="s">
        <v>4</v>
      </c>
      <c r="G1" s="1" t="s">
        <v>5</v>
      </c>
      <c r="H1" s="1" t="s">
        <v>6</v>
      </c>
      <c r="I1" s="1" t="s">
        <v>7</v>
      </c>
      <c r="J1" s="1" t="s">
        <v>8</v>
      </c>
      <c r="K1" s="1" t="s">
        <v>9</v>
      </c>
      <c r="L1" s="1" t="s">
        <v>10</v>
      </c>
      <c r="M1" s="34" t="s">
        <v>11</v>
      </c>
      <c r="N1" s="1" t="s">
        <v>12</v>
      </c>
      <c r="O1" s="1" t="s">
        <v>13</v>
      </c>
      <c r="P1" s="1" t="s">
        <v>581</v>
      </c>
      <c r="Q1" s="1" t="s">
        <v>582</v>
      </c>
      <c r="R1" s="1" t="s">
        <v>597</v>
      </c>
      <c r="S1" s="1" t="s">
        <v>583</v>
      </c>
      <c r="T1" s="1" t="s">
        <v>584</v>
      </c>
      <c r="U1" s="1" t="s">
        <v>585</v>
      </c>
      <c r="V1" s="1" t="s">
        <v>586</v>
      </c>
      <c r="W1" s="1" t="s">
        <v>587</v>
      </c>
      <c r="X1" s="1" t="s">
        <v>14</v>
      </c>
      <c r="Y1" s="1" t="s">
        <v>15</v>
      </c>
      <c r="Z1" s="1" t="s">
        <v>16</v>
      </c>
      <c r="AA1" s="1" t="s">
        <v>192</v>
      </c>
      <c r="AB1" s="35" t="s">
        <v>17</v>
      </c>
      <c r="AC1" s="36" t="s">
        <v>18</v>
      </c>
      <c r="AD1" s="36" t="s">
        <v>183</v>
      </c>
      <c r="AE1" s="36" t="s">
        <v>19</v>
      </c>
    </row>
    <row r="2" spans="1:31" ht="78.75">
      <c r="A2" s="3" t="s">
        <v>20</v>
      </c>
      <c r="B2" s="3" t="s">
        <v>21</v>
      </c>
      <c r="C2" s="3" t="s">
        <v>22</v>
      </c>
      <c r="D2" s="3" t="s">
        <v>23</v>
      </c>
      <c r="E2" s="3" t="s">
        <v>122</v>
      </c>
      <c r="F2" s="4" t="s">
        <v>24</v>
      </c>
      <c r="G2" s="4"/>
      <c r="H2" s="4" t="s">
        <v>24</v>
      </c>
      <c r="I2" s="4"/>
      <c r="J2" s="4"/>
      <c r="K2" s="4"/>
      <c r="L2" s="4"/>
      <c r="M2" s="5">
        <v>44196</v>
      </c>
      <c r="N2" s="3" t="s">
        <v>108</v>
      </c>
      <c r="O2" s="3" t="s">
        <v>25</v>
      </c>
      <c r="P2" s="3" t="s">
        <v>473</v>
      </c>
      <c r="Q2" s="3"/>
      <c r="R2" s="3"/>
      <c r="S2" s="3"/>
      <c r="T2" s="3"/>
      <c r="U2" s="3"/>
      <c r="V2" s="3"/>
      <c r="W2" s="3"/>
      <c r="X2" s="3" t="s">
        <v>365</v>
      </c>
      <c r="Y2" s="6">
        <v>9030</v>
      </c>
      <c r="Z2" s="6" t="e">
        <f>#REF!*450</f>
        <v>#REF!</v>
      </c>
      <c r="AA2" s="7">
        <v>1</v>
      </c>
      <c r="AB2" s="8" t="e">
        <f>AA2*#REF!</f>
        <v>#REF!</v>
      </c>
      <c r="AC2" s="6" t="e">
        <f>AA2*(Y2+Z2)</f>
        <v>#REF!</v>
      </c>
      <c r="AD2" s="6">
        <f>Y2</f>
        <v>9030</v>
      </c>
      <c r="AE2" s="6" t="s">
        <v>555</v>
      </c>
    </row>
    <row r="3" spans="1:31" ht="75" customHeight="1">
      <c r="A3" s="3" t="s">
        <v>20</v>
      </c>
      <c r="B3" s="3" t="s">
        <v>21</v>
      </c>
      <c r="C3" s="3" t="s">
        <v>341</v>
      </c>
      <c r="D3" s="3" t="s">
        <v>23</v>
      </c>
      <c r="E3" s="3" t="s">
        <v>123</v>
      </c>
      <c r="F3" s="4" t="s">
        <v>24</v>
      </c>
      <c r="G3" s="4"/>
      <c r="H3" s="4" t="s">
        <v>24</v>
      </c>
      <c r="I3" s="4" t="s">
        <v>24</v>
      </c>
      <c r="J3" s="4"/>
      <c r="K3" s="4" t="s">
        <v>24</v>
      </c>
      <c r="L3" s="4" t="s">
        <v>24</v>
      </c>
      <c r="M3" s="9">
        <v>44535</v>
      </c>
      <c r="N3" s="7" t="s">
        <v>343</v>
      </c>
      <c r="O3" s="3" t="s">
        <v>43</v>
      </c>
      <c r="P3" s="3" t="s">
        <v>473</v>
      </c>
      <c r="Q3" s="3"/>
      <c r="R3" s="3"/>
      <c r="S3" s="3"/>
      <c r="T3" s="3"/>
      <c r="U3" s="10"/>
      <c r="V3" s="10"/>
      <c r="W3" s="10"/>
      <c r="X3" s="11" t="s">
        <v>596</v>
      </c>
      <c r="Y3" s="12"/>
      <c r="Z3" s="12" t="e">
        <f>450*#REF!</f>
        <v>#REF!</v>
      </c>
      <c r="AA3" s="7">
        <v>2</v>
      </c>
      <c r="AB3" s="8" t="e">
        <f>AA3*#REF!</f>
        <v>#REF!</v>
      </c>
      <c r="AC3" s="13" t="e">
        <f>AA3*Z3</f>
        <v>#REF!</v>
      </c>
      <c r="AD3" s="13">
        <v>3430</v>
      </c>
      <c r="AE3" s="6">
        <f>AD3/10</f>
        <v>343</v>
      </c>
    </row>
    <row r="4" spans="1:31" ht="75" customHeight="1">
      <c r="A4" s="3" t="s">
        <v>20</v>
      </c>
      <c r="B4" s="3" t="s">
        <v>21</v>
      </c>
      <c r="C4" s="3" t="s">
        <v>256</v>
      </c>
      <c r="D4" s="3" t="s">
        <v>23</v>
      </c>
      <c r="E4" s="3" t="s">
        <v>124</v>
      </c>
      <c r="F4" s="4" t="s">
        <v>24</v>
      </c>
      <c r="G4" s="4" t="s">
        <v>24</v>
      </c>
      <c r="H4" s="4" t="s">
        <v>24</v>
      </c>
      <c r="I4" s="4"/>
      <c r="J4" s="4"/>
      <c r="K4" s="4"/>
      <c r="L4" s="4"/>
      <c r="M4" s="9" t="s">
        <v>203</v>
      </c>
      <c r="N4" s="7" t="s">
        <v>344</v>
      </c>
      <c r="O4" s="3" t="s">
        <v>287</v>
      </c>
      <c r="P4" s="3" t="s">
        <v>417</v>
      </c>
      <c r="Q4" s="3"/>
      <c r="R4" s="3"/>
      <c r="S4" s="3"/>
      <c r="T4" s="3"/>
      <c r="U4" s="10"/>
      <c r="V4" s="10"/>
      <c r="W4" s="10"/>
      <c r="X4" s="11"/>
      <c r="Y4" s="12"/>
      <c r="Z4" s="12" t="e">
        <f>450*#REF!</f>
        <v>#REF!</v>
      </c>
      <c r="AA4" s="7">
        <v>1</v>
      </c>
      <c r="AB4" s="8" t="e">
        <f>AA4*#REF!</f>
        <v>#REF!</v>
      </c>
      <c r="AC4" s="13" t="e">
        <f>AA4*(Y4+Z4)</f>
        <v>#REF!</v>
      </c>
      <c r="AD4" s="13"/>
      <c r="AE4" s="11" t="s">
        <v>557</v>
      </c>
    </row>
    <row r="5" spans="1:31" ht="75" customHeight="1">
      <c r="A5" s="3" t="s">
        <v>20</v>
      </c>
      <c r="B5" s="3" t="s">
        <v>21</v>
      </c>
      <c r="C5" s="3" t="s">
        <v>474</v>
      </c>
      <c r="D5" s="3" t="s">
        <v>23</v>
      </c>
      <c r="E5" s="3" t="s">
        <v>125</v>
      </c>
      <c r="F5" s="4" t="s">
        <v>24</v>
      </c>
      <c r="G5" s="4" t="s">
        <v>24</v>
      </c>
      <c r="H5" s="4" t="s">
        <v>24</v>
      </c>
      <c r="I5" s="4"/>
      <c r="J5" s="4"/>
      <c r="K5" s="4"/>
      <c r="L5" s="4"/>
      <c r="M5" s="9" t="s">
        <v>203</v>
      </c>
      <c r="N5" s="7" t="s">
        <v>345</v>
      </c>
      <c r="O5" s="3" t="s">
        <v>287</v>
      </c>
      <c r="P5" s="3" t="s">
        <v>417</v>
      </c>
      <c r="Q5" s="3"/>
      <c r="R5" s="3"/>
      <c r="S5" s="3"/>
      <c r="T5" s="3"/>
      <c r="U5" s="10"/>
      <c r="V5" s="10"/>
      <c r="W5" s="10"/>
      <c r="X5" s="11"/>
      <c r="Y5" s="12"/>
      <c r="Z5" s="12" t="e">
        <f>450*#REF!</f>
        <v>#REF!</v>
      </c>
      <c r="AA5" s="7">
        <v>1</v>
      </c>
      <c r="AB5" s="8" t="e">
        <f>AA5*#REF!</f>
        <v>#REF!</v>
      </c>
      <c r="AC5" s="13" t="e">
        <f>AA5*(Y5+Z5)</f>
        <v>#REF!</v>
      </c>
      <c r="AD5" s="13"/>
      <c r="AE5" s="11" t="s">
        <v>557</v>
      </c>
    </row>
    <row r="6" spans="1:31" ht="75" customHeight="1">
      <c r="A6" s="3" t="s">
        <v>20</v>
      </c>
      <c r="B6" s="3" t="s">
        <v>21</v>
      </c>
      <c r="C6" s="3" t="s">
        <v>257</v>
      </c>
      <c r="D6" s="3" t="s">
        <v>23</v>
      </c>
      <c r="E6" s="3" t="s">
        <v>126</v>
      </c>
      <c r="F6" s="4" t="s">
        <v>24</v>
      </c>
      <c r="G6" s="4" t="s">
        <v>24</v>
      </c>
      <c r="H6" s="4" t="s">
        <v>24</v>
      </c>
      <c r="I6" s="4"/>
      <c r="J6" s="4"/>
      <c r="K6" s="4"/>
      <c r="L6" s="4"/>
      <c r="M6" s="9" t="s">
        <v>203</v>
      </c>
      <c r="N6" s="7" t="s">
        <v>346</v>
      </c>
      <c r="O6" s="3" t="s">
        <v>287</v>
      </c>
      <c r="P6" s="3" t="s">
        <v>417</v>
      </c>
      <c r="Q6" s="3"/>
      <c r="R6" s="3"/>
      <c r="S6" s="3"/>
      <c r="T6" s="3"/>
      <c r="U6" s="10"/>
      <c r="V6" s="10"/>
      <c r="W6" s="10"/>
      <c r="X6" s="11"/>
      <c r="Y6" s="12"/>
      <c r="Z6" s="12" t="e">
        <f>450*#REF!</f>
        <v>#REF!</v>
      </c>
      <c r="AA6" s="7">
        <v>1</v>
      </c>
      <c r="AB6" s="8" t="e">
        <f>AA6*#REF!</f>
        <v>#REF!</v>
      </c>
      <c r="AC6" s="13" t="e">
        <f>AA6*(Y6+Z6)</f>
        <v>#REF!</v>
      </c>
      <c r="AD6" s="13"/>
      <c r="AE6" s="11" t="s">
        <v>557</v>
      </c>
    </row>
    <row r="7" spans="1:31" ht="75" customHeight="1">
      <c r="A7" s="3" t="s">
        <v>20</v>
      </c>
      <c r="B7" s="3" t="s">
        <v>21</v>
      </c>
      <c r="C7" s="3" t="s">
        <v>556</v>
      </c>
      <c r="D7" s="3" t="s">
        <v>23</v>
      </c>
      <c r="E7" s="3" t="s">
        <v>127</v>
      </c>
      <c r="F7" s="4" t="s">
        <v>24</v>
      </c>
      <c r="G7" s="4"/>
      <c r="H7" s="4"/>
      <c r="I7" s="4"/>
      <c r="J7" s="4" t="s">
        <v>24</v>
      </c>
      <c r="K7" s="4"/>
      <c r="L7" s="4"/>
      <c r="M7" s="8">
        <v>2022</v>
      </c>
      <c r="N7" s="7" t="s">
        <v>427</v>
      </c>
      <c r="O7" s="3" t="s">
        <v>85</v>
      </c>
      <c r="P7" s="3" t="s">
        <v>473</v>
      </c>
      <c r="Q7" s="3"/>
      <c r="R7" s="3"/>
      <c r="S7" s="3"/>
      <c r="T7" s="3"/>
      <c r="U7" s="10"/>
      <c r="V7" s="10"/>
      <c r="W7" s="10"/>
      <c r="X7" s="11" t="s">
        <v>366</v>
      </c>
      <c r="Y7" s="12"/>
      <c r="Z7" s="12" t="e">
        <f>450*#REF!</f>
        <v>#REF!</v>
      </c>
      <c r="AA7" s="7">
        <v>1</v>
      </c>
      <c r="AB7" s="8" t="e">
        <f>#REF!*AA7</f>
        <v>#REF!</v>
      </c>
      <c r="AC7" s="13" t="e">
        <f aca="true" t="shared" si="0" ref="AC7:AC16">AA7*(Y7+Z7)</f>
        <v>#REF!</v>
      </c>
      <c r="AD7" s="13"/>
      <c r="AE7" s="11" t="s">
        <v>557</v>
      </c>
    </row>
    <row r="8" spans="1:31" ht="75" customHeight="1">
      <c r="A8" s="3" t="s">
        <v>20</v>
      </c>
      <c r="B8" s="3" t="s">
        <v>21</v>
      </c>
      <c r="C8" s="3" t="s">
        <v>261</v>
      </c>
      <c r="D8" s="3" t="s">
        <v>23</v>
      </c>
      <c r="E8" s="3" t="s">
        <v>128</v>
      </c>
      <c r="F8" s="4" t="s">
        <v>24</v>
      </c>
      <c r="G8" s="4"/>
      <c r="H8" s="4"/>
      <c r="I8" s="4"/>
      <c r="J8" s="4" t="s">
        <v>24</v>
      </c>
      <c r="K8" s="4"/>
      <c r="L8" s="4"/>
      <c r="M8" s="8">
        <v>2022</v>
      </c>
      <c r="N8" s="7" t="s">
        <v>427</v>
      </c>
      <c r="O8" s="3" t="s">
        <v>85</v>
      </c>
      <c r="P8" s="3" t="s">
        <v>473</v>
      </c>
      <c r="Q8" s="3"/>
      <c r="R8" s="3"/>
      <c r="S8" s="3"/>
      <c r="T8" s="3"/>
      <c r="U8" s="10"/>
      <c r="V8" s="10"/>
      <c r="W8" s="10"/>
      <c r="X8" s="3" t="s">
        <v>365</v>
      </c>
      <c r="Y8" s="12"/>
      <c r="Z8" s="12" t="e">
        <f>450*#REF!</f>
        <v>#REF!</v>
      </c>
      <c r="AA8" s="7">
        <v>1</v>
      </c>
      <c r="AB8" s="8" t="e">
        <f>#REF!*AA8</f>
        <v>#REF!</v>
      </c>
      <c r="AC8" s="13" t="e">
        <f t="shared" si="0"/>
        <v>#REF!</v>
      </c>
      <c r="AD8" s="13"/>
      <c r="AE8" s="11" t="s">
        <v>557</v>
      </c>
    </row>
    <row r="9" spans="1:31" ht="75" customHeight="1">
      <c r="A9" s="3" t="s">
        <v>20</v>
      </c>
      <c r="B9" s="3" t="s">
        <v>21</v>
      </c>
      <c r="C9" s="3" t="s">
        <v>262</v>
      </c>
      <c r="D9" s="3" t="s">
        <v>23</v>
      </c>
      <c r="E9" s="3" t="s">
        <v>129</v>
      </c>
      <c r="F9" s="4" t="s">
        <v>24</v>
      </c>
      <c r="G9" s="4"/>
      <c r="H9" s="4"/>
      <c r="I9" s="4"/>
      <c r="J9" s="4" t="s">
        <v>24</v>
      </c>
      <c r="K9" s="4"/>
      <c r="L9" s="4"/>
      <c r="M9" s="8">
        <v>2022</v>
      </c>
      <c r="N9" s="7" t="s">
        <v>428</v>
      </c>
      <c r="O9" s="3" t="s">
        <v>85</v>
      </c>
      <c r="P9" s="3" t="s">
        <v>473</v>
      </c>
      <c r="Q9" s="3"/>
      <c r="R9" s="3"/>
      <c r="S9" s="3"/>
      <c r="T9" s="3"/>
      <c r="U9" s="10"/>
      <c r="V9" s="10"/>
      <c r="W9" s="10"/>
      <c r="X9" s="3" t="s">
        <v>365</v>
      </c>
      <c r="Y9" s="12"/>
      <c r="Z9" s="12" t="e">
        <f>450*#REF!</f>
        <v>#REF!</v>
      </c>
      <c r="AA9" s="7">
        <v>1</v>
      </c>
      <c r="AB9" s="8" t="e">
        <f>#REF!*AA9</f>
        <v>#REF!</v>
      </c>
      <c r="AC9" s="13" t="e">
        <f t="shared" si="0"/>
        <v>#REF!</v>
      </c>
      <c r="AD9" s="13"/>
      <c r="AE9" s="11" t="s">
        <v>557</v>
      </c>
    </row>
    <row r="10" spans="1:31" ht="75" customHeight="1">
      <c r="A10" s="3" t="s">
        <v>20</v>
      </c>
      <c r="B10" s="3" t="s">
        <v>21</v>
      </c>
      <c r="C10" s="3" t="s">
        <v>263</v>
      </c>
      <c r="D10" s="3" t="s">
        <v>23</v>
      </c>
      <c r="E10" s="3" t="s">
        <v>130</v>
      </c>
      <c r="F10" s="4" t="s">
        <v>24</v>
      </c>
      <c r="G10" s="4"/>
      <c r="H10" s="4"/>
      <c r="I10" s="4"/>
      <c r="J10" s="4" t="s">
        <v>24</v>
      </c>
      <c r="K10" s="4"/>
      <c r="L10" s="4"/>
      <c r="M10" s="8">
        <v>2022</v>
      </c>
      <c r="N10" s="7" t="s">
        <v>429</v>
      </c>
      <c r="O10" s="3" t="s">
        <v>85</v>
      </c>
      <c r="P10" s="3" t="s">
        <v>473</v>
      </c>
      <c r="Q10" s="3"/>
      <c r="R10" s="3"/>
      <c r="S10" s="3"/>
      <c r="T10" s="3"/>
      <c r="U10" s="10"/>
      <c r="V10" s="10"/>
      <c r="W10" s="10"/>
      <c r="X10" s="3" t="s">
        <v>365</v>
      </c>
      <c r="Y10" s="12"/>
      <c r="Z10" s="12" t="e">
        <f>450*#REF!</f>
        <v>#REF!</v>
      </c>
      <c r="AA10" s="7">
        <v>1</v>
      </c>
      <c r="AB10" s="8" t="e">
        <f>#REF!*AA10</f>
        <v>#REF!</v>
      </c>
      <c r="AC10" s="13" t="e">
        <f t="shared" si="0"/>
        <v>#REF!</v>
      </c>
      <c r="AD10" s="13"/>
      <c r="AE10" s="11" t="s">
        <v>557</v>
      </c>
    </row>
    <row r="11" spans="1:31" ht="75" customHeight="1">
      <c r="A11" s="3" t="s">
        <v>20</v>
      </c>
      <c r="B11" s="3" t="s">
        <v>21</v>
      </c>
      <c r="C11" s="3" t="s">
        <v>264</v>
      </c>
      <c r="D11" s="3" t="s">
        <v>23</v>
      </c>
      <c r="E11" s="3" t="s">
        <v>131</v>
      </c>
      <c r="F11" s="4" t="s">
        <v>24</v>
      </c>
      <c r="G11" s="4"/>
      <c r="H11" s="4"/>
      <c r="I11" s="4"/>
      <c r="J11" s="4" t="s">
        <v>24</v>
      </c>
      <c r="K11" s="4"/>
      <c r="L11" s="4"/>
      <c r="M11" s="8">
        <v>2022</v>
      </c>
      <c r="N11" s="7" t="s">
        <v>430</v>
      </c>
      <c r="O11" s="3" t="s">
        <v>85</v>
      </c>
      <c r="P11" s="3" t="s">
        <v>473</v>
      </c>
      <c r="Q11" s="3"/>
      <c r="R11" s="3"/>
      <c r="S11" s="3"/>
      <c r="T11" s="3"/>
      <c r="U11" s="10"/>
      <c r="V11" s="10"/>
      <c r="W11" s="10"/>
      <c r="X11" s="3" t="s">
        <v>365</v>
      </c>
      <c r="Y11" s="12"/>
      <c r="Z11" s="12" t="e">
        <f>450*#REF!</f>
        <v>#REF!</v>
      </c>
      <c r="AA11" s="7">
        <v>1</v>
      </c>
      <c r="AB11" s="8" t="e">
        <f>#REF!*AA11</f>
        <v>#REF!</v>
      </c>
      <c r="AC11" s="13" t="e">
        <f t="shared" si="0"/>
        <v>#REF!</v>
      </c>
      <c r="AD11" s="13"/>
      <c r="AE11" s="11" t="s">
        <v>557</v>
      </c>
    </row>
    <row r="12" spans="1:31" ht="75" customHeight="1">
      <c r="A12" s="3" t="s">
        <v>20</v>
      </c>
      <c r="B12" s="3" t="s">
        <v>21</v>
      </c>
      <c r="C12" s="3" t="s">
        <v>265</v>
      </c>
      <c r="D12" s="3" t="s">
        <v>23</v>
      </c>
      <c r="E12" s="3" t="s">
        <v>132</v>
      </c>
      <c r="F12" s="4" t="s">
        <v>24</v>
      </c>
      <c r="G12" s="4"/>
      <c r="H12" s="4"/>
      <c r="I12" s="4"/>
      <c r="J12" s="4" t="s">
        <v>24</v>
      </c>
      <c r="K12" s="4"/>
      <c r="L12" s="4"/>
      <c r="M12" s="8">
        <v>2022</v>
      </c>
      <c r="N12" s="7" t="s">
        <v>431</v>
      </c>
      <c r="O12" s="3" t="s">
        <v>85</v>
      </c>
      <c r="P12" s="3" t="s">
        <v>473</v>
      </c>
      <c r="Q12" s="3"/>
      <c r="R12" s="3"/>
      <c r="S12" s="3"/>
      <c r="T12" s="3"/>
      <c r="U12" s="10"/>
      <c r="V12" s="10"/>
      <c r="W12" s="10"/>
      <c r="X12" s="3" t="s">
        <v>365</v>
      </c>
      <c r="Y12" s="12"/>
      <c r="Z12" s="12" t="e">
        <f>450*#REF!</f>
        <v>#REF!</v>
      </c>
      <c r="AA12" s="7">
        <v>1</v>
      </c>
      <c r="AB12" s="8" t="e">
        <f>#REF!*AA12</f>
        <v>#REF!</v>
      </c>
      <c r="AC12" s="13" t="e">
        <f t="shared" si="0"/>
        <v>#REF!</v>
      </c>
      <c r="AD12" s="13"/>
      <c r="AE12" s="11" t="s">
        <v>557</v>
      </c>
    </row>
    <row r="13" spans="1:31" ht="75" customHeight="1">
      <c r="A13" s="3" t="s">
        <v>221</v>
      </c>
      <c r="B13" s="3" t="s">
        <v>220</v>
      </c>
      <c r="C13" s="3" t="s">
        <v>210</v>
      </c>
      <c r="D13" s="3" t="s">
        <v>23</v>
      </c>
      <c r="E13" s="3" t="s">
        <v>133</v>
      </c>
      <c r="F13" s="4" t="s">
        <v>24</v>
      </c>
      <c r="G13" s="4"/>
      <c r="H13" s="4" t="s">
        <v>24</v>
      </c>
      <c r="I13" s="4"/>
      <c r="J13" s="4"/>
      <c r="K13" s="4"/>
      <c r="L13" s="4"/>
      <c r="M13" s="9">
        <v>44114</v>
      </c>
      <c r="N13" s="7" t="s">
        <v>347</v>
      </c>
      <c r="O13" s="3" t="s">
        <v>270</v>
      </c>
      <c r="P13" s="3" t="s">
        <v>306</v>
      </c>
      <c r="Q13" s="3" t="s">
        <v>537</v>
      </c>
      <c r="R13" s="3"/>
      <c r="S13" s="3"/>
      <c r="T13" s="3"/>
      <c r="U13" s="10"/>
      <c r="V13" s="10"/>
      <c r="W13" s="10"/>
      <c r="X13" s="11"/>
      <c r="Y13" s="12">
        <v>2600</v>
      </c>
      <c r="Z13" s="12" t="e">
        <f>450*#REF!</f>
        <v>#REF!</v>
      </c>
      <c r="AA13" s="7">
        <v>1</v>
      </c>
      <c r="AB13" s="8" t="e">
        <f>#REF!*AA13</f>
        <v>#REF!</v>
      </c>
      <c r="AC13" s="13" t="e">
        <f t="shared" si="0"/>
        <v>#REF!</v>
      </c>
      <c r="AD13" s="13">
        <f>Y13</f>
        <v>2600</v>
      </c>
      <c r="AE13" s="6">
        <f aca="true" t="shared" si="1" ref="AE13:AE24">AD13/10</f>
        <v>260</v>
      </c>
    </row>
    <row r="14" spans="1:31" ht="75" customHeight="1">
      <c r="A14" s="3" t="s">
        <v>221</v>
      </c>
      <c r="B14" s="3" t="s">
        <v>220</v>
      </c>
      <c r="C14" s="3" t="s">
        <v>210</v>
      </c>
      <c r="D14" s="3" t="s">
        <v>23</v>
      </c>
      <c r="E14" s="3" t="s">
        <v>133</v>
      </c>
      <c r="F14" s="4" t="s">
        <v>24</v>
      </c>
      <c r="G14" s="4"/>
      <c r="H14" s="4" t="s">
        <v>24</v>
      </c>
      <c r="I14" s="4"/>
      <c r="J14" s="4"/>
      <c r="K14" s="4"/>
      <c r="L14" s="4"/>
      <c r="M14" s="9">
        <v>44114</v>
      </c>
      <c r="N14" s="7" t="s">
        <v>347</v>
      </c>
      <c r="O14" s="3" t="s">
        <v>270</v>
      </c>
      <c r="P14" s="14" t="s">
        <v>303</v>
      </c>
      <c r="Q14" s="14" t="s">
        <v>588</v>
      </c>
      <c r="R14" s="14"/>
      <c r="S14" s="14"/>
      <c r="T14" s="14"/>
      <c r="U14" s="10"/>
      <c r="V14" s="10"/>
      <c r="W14" s="10"/>
      <c r="X14" s="11"/>
      <c r="Y14" s="12">
        <v>2600</v>
      </c>
      <c r="Z14" s="12" t="e">
        <f>450*#REF!</f>
        <v>#REF!</v>
      </c>
      <c r="AA14" s="7">
        <v>1</v>
      </c>
      <c r="AB14" s="8" t="e">
        <f>#REF!*AA14</f>
        <v>#REF!</v>
      </c>
      <c r="AC14" s="13" t="e">
        <f>AA14*(Y14+Z14)</f>
        <v>#REF!</v>
      </c>
      <c r="AD14" s="13">
        <f>Y14</f>
        <v>2600</v>
      </c>
      <c r="AE14" s="6">
        <f t="shared" si="1"/>
        <v>260</v>
      </c>
    </row>
    <row r="15" spans="1:31" ht="75" customHeight="1">
      <c r="A15" s="3" t="s">
        <v>221</v>
      </c>
      <c r="B15" s="3" t="s">
        <v>220</v>
      </c>
      <c r="C15" s="3" t="s">
        <v>210</v>
      </c>
      <c r="D15" s="3" t="s">
        <v>23</v>
      </c>
      <c r="E15" s="3" t="s">
        <v>133</v>
      </c>
      <c r="F15" s="4" t="s">
        <v>24</v>
      </c>
      <c r="G15" s="4"/>
      <c r="H15" s="4" t="s">
        <v>24</v>
      </c>
      <c r="I15" s="4"/>
      <c r="J15" s="4"/>
      <c r="K15" s="4"/>
      <c r="L15" s="4"/>
      <c r="M15" s="9">
        <v>44114</v>
      </c>
      <c r="N15" s="7" t="s">
        <v>347</v>
      </c>
      <c r="O15" s="3" t="s">
        <v>270</v>
      </c>
      <c r="P15" s="14" t="s">
        <v>305</v>
      </c>
      <c r="Q15" s="14" t="s">
        <v>588</v>
      </c>
      <c r="R15" s="14"/>
      <c r="S15" s="14"/>
      <c r="T15" s="14"/>
      <c r="U15" s="10"/>
      <c r="V15" s="10"/>
      <c r="W15" s="10"/>
      <c r="X15" s="11"/>
      <c r="Y15" s="12">
        <v>2600</v>
      </c>
      <c r="Z15" s="12" t="e">
        <f>450*#REF!</f>
        <v>#REF!</v>
      </c>
      <c r="AA15" s="7">
        <v>1</v>
      </c>
      <c r="AB15" s="8" t="e">
        <f>#REF!*AA15</f>
        <v>#REF!</v>
      </c>
      <c r="AC15" s="13" t="e">
        <f>AA15*(Y15+Z15)</f>
        <v>#REF!</v>
      </c>
      <c r="AD15" s="13">
        <f>Y15</f>
        <v>2600</v>
      </c>
      <c r="AE15" s="6">
        <f t="shared" si="1"/>
        <v>260</v>
      </c>
    </row>
    <row r="16" spans="1:31" ht="75" customHeight="1">
      <c r="A16" s="3" t="s">
        <v>221</v>
      </c>
      <c r="B16" s="3" t="s">
        <v>220</v>
      </c>
      <c r="C16" s="3" t="s">
        <v>86</v>
      </c>
      <c r="D16" s="3" t="s">
        <v>23</v>
      </c>
      <c r="E16" s="3" t="s">
        <v>134</v>
      </c>
      <c r="F16" s="4" t="s">
        <v>24</v>
      </c>
      <c r="G16" s="4"/>
      <c r="H16" s="4" t="s">
        <v>24</v>
      </c>
      <c r="I16" s="4"/>
      <c r="J16" s="4"/>
      <c r="K16" s="4"/>
      <c r="L16" s="4"/>
      <c r="M16" s="5">
        <v>44013</v>
      </c>
      <c r="N16" s="4" t="s">
        <v>117</v>
      </c>
      <c r="O16" s="3" t="s">
        <v>87</v>
      </c>
      <c r="P16" s="3" t="s">
        <v>464</v>
      </c>
      <c r="Q16" s="3" t="s">
        <v>537</v>
      </c>
      <c r="R16" s="3"/>
      <c r="S16" s="3"/>
      <c r="T16" s="3"/>
      <c r="U16" s="3"/>
      <c r="V16" s="3"/>
      <c r="W16" s="3"/>
      <c r="X16" s="3"/>
      <c r="Y16" s="6">
        <v>4500</v>
      </c>
      <c r="Z16" s="6" t="e">
        <f>#REF!*450</f>
        <v>#REF!</v>
      </c>
      <c r="AA16" s="4">
        <v>1</v>
      </c>
      <c r="AB16" s="8" t="e">
        <f>AA16*#REF!</f>
        <v>#REF!</v>
      </c>
      <c r="AC16" s="6" t="e">
        <f t="shared" si="0"/>
        <v>#REF!</v>
      </c>
      <c r="AD16" s="6">
        <v>4500</v>
      </c>
      <c r="AE16" s="6">
        <f t="shared" si="1"/>
        <v>450</v>
      </c>
    </row>
    <row r="17" spans="1:31" ht="75" customHeight="1">
      <c r="A17" s="3" t="s">
        <v>221</v>
      </c>
      <c r="B17" s="3" t="s">
        <v>220</v>
      </c>
      <c r="C17" s="3" t="s">
        <v>86</v>
      </c>
      <c r="D17" s="3" t="s">
        <v>23</v>
      </c>
      <c r="E17" s="3" t="s">
        <v>134</v>
      </c>
      <c r="F17" s="4" t="s">
        <v>24</v>
      </c>
      <c r="G17" s="4"/>
      <c r="H17" s="4" t="s">
        <v>24</v>
      </c>
      <c r="I17" s="4"/>
      <c r="J17" s="4"/>
      <c r="K17" s="4"/>
      <c r="L17" s="4"/>
      <c r="M17" s="5">
        <v>44013</v>
      </c>
      <c r="N17" s="4" t="s">
        <v>117</v>
      </c>
      <c r="O17" s="3" t="s">
        <v>87</v>
      </c>
      <c r="P17" s="14" t="s">
        <v>465</v>
      </c>
      <c r="Q17" s="14" t="s">
        <v>588</v>
      </c>
      <c r="R17" s="14"/>
      <c r="S17" s="14"/>
      <c r="T17" s="14"/>
      <c r="U17" s="3"/>
      <c r="V17" s="3"/>
      <c r="W17" s="3"/>
      <c r="X17" s="3"/>
      <c r="Y17" s="6">
        <v>4500</v>
      </c>
      <c r="Z17" s="6" t="e">
        <f>#REF!*450</f>
        <v>#REF!</v>
      </c>
      <c r="AA17" s="4">
        <v>1</v>
      </c>
      <c r="AB17" s="8" t="e">
        <f>AA17*#REF!</f>
        <v>#REF!</v>
      </c>
      <c r="AC17" s="6" t="e">
        <f>AA17*(Y17+Z17)</f>
        <v>#REF!</v>
      </c>
      <c r="AD17" s="6">
        <v>4500</v>
      </c>
      <c r="AE17" s="6">
        <f t="shared" si="1"/>
        <v>450</v>
      </c>
    </row>
    <row r="18" spans="1:31" ht="75" customHeight="1">
      <c r="A18" s="3" t="s">
        <v>221</v>
      </c>
      <c r="B18" s="3" t="s">
        <v>220</v>
      </c>
      <c r="C18" s="3" t="s">
        <v>86</v>
      </c>
      <c r="D18" s="3" t="s">
        <v>23</v>
      </c>
      <c r="E18" s="3" t="s">
        <v>134</v>
      </c>
      <c r="F18" s="4" t="s">
        <v>24</v>
      </c>
      <c r="G18" s="4"/>
      <c r="H18" s="4" t="s">
        <v>24</v>
      </c>
      <c r="I18" s="4"/>
      <c r="J18" s="4"/>
      <c r="K18" s="4"/>
      <c r="L18" s="4"/>
      <c r="M18" s="5">
        <v>44013</v>
      </c>
      <c r="N18" s="4" t="s">
        <v>117</v>
      </c>
      <c r="O18" s="3" t="s">
        <v>87</v>
      </c>
      <c r="P18" s="14" t="s">
        <v>589</v>
      </c>
      <c r="Q18" s="14" t="s">
        <v>588</v>
      </c>
      <c r="R18" s="14"/>
      <c r="S18" s="14"/>
      <c r="T18" s="14"/>
      <c r="U18" s="3"/>
      <c r="V18" s="3"/>
      <c r="W18" s="3"/>
      <c r="X18" s="3"/>
      <c r="Y18" s="6">
        <v>4500</v>
      </c>
      <c r="Z18" s="6" t="e">
        <f>#REF!*450</f>
        <v>#REF!</v>
      </c>
      <c r="AA18" s="4">
        <v>1</v>
      </c>
      <c r="AB18" s="8" t="e">
        <f>AA18*#REF!</f>
        <v>#REF!</v>
      </c>
      <c r="AC18" s="6" t="e">
        <f>AA18*(Y18+Z18)</f>
        <v>#REF!</v>
      </c>
      <c r="AD18" s="6">
        <v>4500</v>
      </c>
      <c r="AE18" s="6">
        <f t="shared" si="1"/>
        <v>450</v>
      </c>
    </row>
    <row r="19" spans="1:31" ht="75" customHeight="1">
      <c r="A19" s="3" t="s">
        <v>26</v>
      </c>
      <c r="B19" s="3" t="s">
        <v>27</v>
      </c>
      <c r="C19" s="3" t="s">
        <v>189</v>
      </c>
      <c r="D19" s="3" t="s">
        <v>23</v>
      </c>
      <c r="E19" s="3" t="s">
        <v>224</v>
      </c>
      <c r="F19" s="4" t="s">
        <v>24</v>
      </c>
      <c r="G19" s="4"/>
      <c r="H19" s="4"/>
      <c r="I19" s="4" t="s">
        <v>24</v>
      </c>
      <c r="J19" s="4"/>
      <c r="K19" s="4"/>
      <c r="L19" s="4"/>
      <c r="M19" s="9">
        <v>44605</v>
      </c>
      <c r="N19" s="7" t="s">
        <v>348</v>
      </c>
      <c r="O19" s="3" t="s">
        <v>38</v>
      </c>
      <c r="P19" s="3" t="s">
        <v>536</v>
      </c>
      <c r="Q19" s="3" t="s">
        <v>538</v>
      </c>
      <c r="R19" s="3"/>
      <c r="S19" s="14"/>
      <c r="T19" s="3"/>
      <c r="U19" s="10"/>
      <c r="V19" s="10"/>
      <c r="W19" s="10"/>
      <c r="X19" s="11"/>
      <c r="Y19" s="12"/>
      <c r="Z19" s="12" t="e">
        <f>450*#REF!</f>
        <v>#REF!</v>
      </c>
      <c r="AA19" s="7">
        <v>2</v>
      </c>
      <c r="AB19" s="8" t="e">
        <f>AA19*#REF!</f>
        <v>#REF!</v>
      </c>
      <c r="AC19" s="13" t="e">
        <f aca="true" t="shared" si="2" ref="AC19:AC24">AA19*Z19</f>
        <v>#REF!</v>
      </c>
      <c r="AD19" s="13">
        <v>3700</v>
      </c>
      <c r="AE19" s="6">
        <f t="shared" si="1"/>
        <v>370</v>
      </c>
    </row>
    <row r="20" spans="1:31" ht="75" customHeight="1">
      <c r="A20" s="3" t="s">
        <v>26</v>
      </c>
      <c r="B20" s="3" t="s">
        <v>27</v>
      </c>
      <c r="C20" s="3" t="s">
        <v>189</v>
      </c>
      <c r="D20" s="3" t="s">
        <v>23</v>
      </c>
      <c r="E20" s="3" t="s">
        <v>224</v>
      </c>
      <c r="F20" s="4" t="s">
        <v>24</v>
      </c>
      <c r="G20" s="4"/>
      <c r="H20" s="4"/>
      <c r="I20" s="4" t="s">
        <v>24</v>
      </c>
      <c r="J20" s="4"/>
      <c r="K20" s="4"/>
      <c r="L20" s="4"/>
      <c r="M20" s="9">
        <v>44605</v>
      </c>
      <c r="N20" s="7" t="s">
        <v>348</v>
      </c>
      <c r="O20" s="3" t="s">
        <v>38</v>
      </c>
      <c r="P20" s="14" t="s">
        <v>580</v>
      </c>
      <c r="Q20" s="3" t="s">
        <v>537</v>
      </c>
      <c r="R20" s="3"/>
      <c r="S20" s="14"/>
      <c r="T20" s="3"/>
      <c r="U20" s="10"/>
      <c r="V20" s="10"/>
      <c r="W20" s="10"/>
      <c r="X20" s="11"/>
      <c r="Y20" s="12"/>
      <c r="Z20" s="12" t="e">
        <f>450*#REF!</f>
        <v>#REF!</v>
      </c>
      <c r="AA20" s="7">
        <v>2</v>
      </c>
      <c r="AB20" s="8" t="e">
        <f>AA20*#REF!</f>
        <v>#REF!</v>
      </c>
      <c r="AC20" s="13" t="e">
        <f t="shared" si="2"/>
        <v>#REF!</v>
      </c>
      <c r="AD20" s="13">
        <v>3700</v>
      </c>
      <c r="AE20" s="6">
        <f t="shared" si="1"/>
        <v>370</v>
      </c>
    </row>
    <row r="21" spans="1:31" ht="75" customHeight="1">
      <c r="A21" s="3" t="s">
        <v>26</v>
      </c>
      <c r="B21" s="3" t="s">
        <v>27</v>
      </c>
      <c r="C21" s="3" t="s">
        <v>189</v>
      </c>
      <c r="D21" s="3" t="s">
        <v>23</v>
      </c>
      <c r="E21" s="3" t="s">
        <v>224</v>
      </c>
      <c r="F21" s="4" t="s">
        <v>24</v>
      </c>
      <c r="G21" s="4"/>
      <c r="H21" s="4"/>
      <c r="I21" s="4" t="s">
        <v>24</v>
      </c>
      <c r="J21" s="4"/>
      <c r="K21" s="4"/>
      <c r="L21" s="4"/>
      <c r="M21" s="9">
        <v>44605</v>
      </c>
      <c r="N21" s="7" t="s">
        <v>348</v>
      </c>
      <c r="O21" s="3" t="s">
        <v>38</v>
      </c>
      <c r="P21" s="3" t="s">
        <v>362</v>
      </c>
      <c r="Q21" s="14" t="s">
        <v>588</v>
      </c>
      <c r="R21" s="14"/>
      <c r="S21" s="3"/>
      <c r="T21" s="3"/>
      <c r="U21" s="10"/>
      <c r="V21" s="10"/>
      <c r="W21" s="10"/>
      <c r="X21" s="11"/>
      <c r="Y21" s="12"/>
      <c r="Z21" s="12" t="e">
        <f>450*#REF!</f>
        <v>#REF!</v>
      </c>
      <c r="AA21" s="7">
        <v>2</v>
      </c>
      <c r="AB21" s="8" t="e">
        <f>AA21*#REF!</f>
        <v>#REF!</v>
      </c>
      <c r="AC21" s="13" t="e">
        <f t="shared" si="2"/>
        <v>#REF!</v>
      </c>
      <c r="AD21" s="13">
        <v>3700</v>
      </c>
      <c r="AE21" s="6">
        <f t="shared" si="1"/>
        <v>370</v>
      </c>
    </row>
    <row r="22" spans="1:31" ht="75" customHeight="1">
      <c r="A22" s="3" t="s">
        <v>26</v>
      </c>
      <c r="B22" s="3" t="s">
        <v>27</v>
      </c>
      <c r="C22" s="3" t="s">
        <v>189</v>
      </c>
      <c r="D22" s="3" t="s">
        <v>23</v>
      </c>
      <c r="E22" s="3" t="s">
        <v>224</v>
      </c>
      <c r="F22" s="4" t="s">
        <v>24</v>
      </c>
      <c r="G22" s="4"/>
      <c r="H22" s="4"/>
      <c r="I22" s="4" t="s">
        <v>24</v>
      </c>
      <c r="J22" s="4"/>
      <c r="K22" s="4"/>
      <c r="L22" s="4"/>
      <c r="M22" s="9">
        <v>44605</v>
      </c>
      <c r="N22" s="7" t="s">
        <v>348</v>
      </c>
      <c r="O22" s="3" t="s">
        <v>38</v>
      </c>
      <c r="P22" s="3" t="s">
        <v>363</v>
      </c>
      <c r="Q22" s="14" t="s">
        <v>588</v>
      </c>
      <c r="R22" s="14"/>
      <c r="S22" s="3"/>
      <c r="T22" s="3"/>
      <c r="U22" s="10"/>
      <c r="V22" s="10"/>
      <c r="W22" s="10"/>
      <c r="X22" s="11"/>
      <c r="Y22" s="12"/>
      <c r="Z22" s="12" t="e">
        <f>450*#REF!</f>
        <v>#REF!</v>
      </c>
      <c r="AA22" s="7">
        <v>2</v>
      </c>
      <c r="AB22" s="8" t="e">
        <f>AA22*#REF!</f>
        <v>#REF!</v>
      </c>
      <c r="AC22" s="13" t="e">
        <f t="shared" si="2"/>
        <v>#REF!</v>
      </c>
      <c r="AD22" s="13">
        <v>3700</v>
      </c>
      <c r="AE22" s="6">
        <f t="shared" si="1"/>
        <v>370</v>
      </c>
    </row>
    <row r="23" spans="1:31" ht="75" customHeight="1">
      <c r="A23" s="3" t="s">
        <v>26</v>
      </c>
      <c r="B23" s="3" t="s">
        <v>27</v>
      </c>
      <c r="C23" s="3" t="s">
        <v>190</v>
      </c>
      <c r="D23" s="3" t="s">
        <v>23</v>
      </c>
      <c r="E23" s="3" t="s">
        <v>225</v>
      </c>
      <c r="F23" s="4" t="s">
        <v>24</v>
      </c>
      <c r="G23" s="4"/>
      <c r="H23" s="4"/>
      <c r="I23" s="4" t="s">
        <v>24</v>
      </c>
      <c r="J23" s="4"/>
      <c r="K23" s="4"/>
      <c r="L23" s="4"/>
      <c r="M23" s="9">
        <v>44605</v>
      </c>
      <c r="N23" s="7" t="s">
        <v>349</v>
      </c>
      <c r="O23" s="3" t="s">
        <v>38</v>
      </c>
      <c r="P23" s="3" t="s">
        <v>545</v>
      </c>
      <c r="Q23" s="3" t="s">
        <v>546</v>
      </c>
      <c r="R23" s="3"/>
      <c r="S23" s="3"/>
      <c r="T23" s="3"/>
      <c r="U23" s="10"/>
      <c r="V23" s="10"/>
      <c r="W23" s="10"/>
      <c r="X23" s="11"/>
      <c r="Y23" s="12"/>
      <c r="Z23" s="12" t="e">
        <f>450*#REF!</f>
        <v>#REF!</v>
      </c>
      <c r="AA23" s="7">
        <v>2</v>
      </c>
      <c r="AB23" s="8" t="e">
        <f>AA23*#REF!</f>
        <v>#REF!</v>
      </c>
      <c r="AC23" s="13" t="e">
        <f t="shared" si="2"/>
        <v>#REF!</v>
      </c>
      <c r="AD23" s="13">
        <f>2660</f>
        <v>2660</v>
      </c>
      <c r="AE23" s="6">
        <f t="shared" si="1"/>
        <v>266</v>
      </c>
    </row>
    <row r="24" spans="1:31" ht="75" customHeight="1">
      <c r="A24" s="3" t="s">
        <v>26</v>
      </c>
      <c r="B24" s="3" t="s">
        <v>27</v>
      </c>
      <c r="C24" s="3" t="s">
        <v>190</v>
      </c>
      <c r="D24" s="3" t="s">
        <v>23</v>
      </c>
      <c r="E24" s="3" t="s">
        <v>225</v>
      </c>
      <c r="F24" s="4" t="s">
        <v>24</v>
      </c>
      <c r="G24" s="4"/>
      <c r="H24" s="4"/>
      <c r="I24" s="4" t="s">
        <v>24</v>
      </c>
      <c r="J24" s="4"/>
      <c r="K24" s="4"/>
      <c r="L24" s="4"/>
      <c r="M24" s="9">
        <v>44605</v>
      </c>
      <c r="N24" s="7" t="s">
        <v>349</v>
      </c>
      <c r="O24" s="3" t="s">
        <v>38</v>
      </c>
      <c r="P24" s="3" t="s">
        <v>549</v>
      </c>
      <c r="Q24" s="3" t="s">
        <v>550</v>
      </c>
      <c r="R24" s="3"/>
      <c r="S24" s="3"/>
      <c r="T24" s="3"/>
      <c r="U24" s="10"/>
      <c r="V24" s="10"/>
      <c r="W24" s="10"/>
      <c r="X24" s="11"/>
      <c r="Y24" s="12"/>
      <c r="Z24" s="12" t="e">
        <f>450*#REF!</f>
        <v>#REF!</v>
      </c>
      <c r="AA24" s="7">
        <v>2</v>
      </c>
      <c r="AB24" s="8" t="e">
        <f>AA24*#REF!</f>
        <v>#REF!</v>
      </c>
      <c r="AC24" s="13" t="e">
        <f t="shared" si="2"/>
        <v>#REF!</v>
      </c>
      <c r="AD24" s="13">
        <f>2660</f>
        <v>2660</v>
      </c>
      <c r="AE24" s="6">
        <f t="shared" si="1"/>
        <v>266</v>
      </c>
    </row>
    <row r="25" spans="1:31" ht="75" customHeight="1">
      <c r="A25" s="3" t="s">
        <v>26</v>
      </c>
      <c r="B25" s="3" t="s">
        <v>27</v>
      </c>
      <c r="C25" s="3" t="s">
        <v>190</v>
      </c>
      <c r="D25" s="3" t="s">
        <v>23</v>
      </c>
      <c r="E25" s="3" t="s">
        <v>225</v>
      </c>
      <c r="F25" s="4" t="s">
        <v>24</v>
      </c>
      <c r="G25" s="4"/>
      <c r="H25" s="4"/>
      <c r="I25" s="4" t="s">
        <v>24</v>
      </c>
      <c r="J25" s="4"/>
      <c r="K25" s="4"/>
      <c r="L25" s="4"/>
      <c r="M25" s="9">
        <v>44605</v>
      </c>
      <c r="N25" s="7" t="s">
        <v>349</v>
      </c>
      <c r="O25" s="3" t="s">
        <v>38</v>
      </c>
      <c r="P25" s="3" t="s">
        <v>547</v>
      </c>
      <c r="Q25" s="14" t="s">
        <v>588</v>
      </c>
      <c r="R25" s="14"/>
      <c r="S25" s="3"/>
      <c r="T25" s="3"/>
      <c r="U25" s="10"/>
      <c r="V25" s="10"/>
      <c r="W25" s="10"/>
      <c r="X25" s="11"/>
      <c r="Y25" s="12"/>
      <c r="Z25" s="12"/>
      <c r="AA25" s="7"/>
      <c r="AB25" s="8"/>
      <c r="AC25" s="13"/>
      <c r="AD25" s="13"/>
      <c r="AE25" s="6"/>
    </row>
    <row r="26" spans="1:31" ht="75" customHeight="1">
      <c r="A26" s="3" t="s">
        <v>26</v>
      </c>
      <c r="B26" s="3" t="s">
        <v>27</v>
      </c>
      <c r="C26" s="3" t="s">
        <v>190</v>
      </c>
      <c r="D26" s="3" t="s">
        <v>23</v>
      </c>
      <c r="E26" s="3" t="s">
        <v>225</v>
      </c>
      <c r="F26" s="4" t="s">
        <v>24</v>
      </c>
      <c r="G26" s="4"/>
      <c r="H26" s="4"/>
      <c r="I26" s="4" t="s">
        <v>24</v>
      </c>
      <c r="J26" s="4"/>
      <c r="K26" s="4"/>
      <c r="L26" s="4"/>
      <c r="M26" s="9">
        <v>44605</v>
      </c>
      <c r="N26" s="7" t="s">
        <v>349</v>
      </c>
      <c r="O26" s="3" t="s">
        <v>38</v>
      </c>
      <c r="P26" s="3" t="s">
        <v>548</v>
      </c>
      <c r="Q26" s="14" t="s">
        <v>588</v>
      </c>
      <c r="R26" s="14"/>
      <c r="S26" s="3"/>
      <c r="T26" s="3"/>
      <c r="U26" s="10"/>
      <c r="V26" s="10"/>
      <c r="W26" s="10"/>
      <c r="X26" s="11"/>
      <c r="Y26" s="12"/>
      <c r="Z26" s="12"/>
      <c r="AA26" s="7"/>
      <c r="AB26" s="8"/>
      <c r="AC26" s="13"/>
      <c r="AD26" s="13"/>
      <c r="AE26" s="6"/>
    </row>
    <row r="27" spans="1:31" ht="75" customHeight="1">
      <c r="A27" s="3" t="s">
        <v>26</v>
      </c>
      <c r="B27" s="3" t="s">
        <v>27</v>
      </c>
      <c r="C27" s="3" t="s">
        <v>41</v>
      </c>
      <c r="D27" s="3" t="s">
        <v>23</v>
      </c>
      <c r="E27" s="3" t="s">
        <v>135</v>
      </c>
      <c r="F27" s="4" t="s">
        <v>24</v>
      </c>
      <c r="G27" s="4"/>
      <c r="H27" s="4" t="s">
        <v>24</v>
      </c>
      <c r="I27" s="4" t="s">
        <v>24</v>
      </c>
      <c r="J27" s="4"/>
      <c r="K27" s="4"/>
      <c r="L27" s="4" t="s">
        <v>24</v>
      </c>
      <c r="M27" s="9">
        <v>44196</v>
      </c>
      <c r="N27" s="7" t="s">
        <v>111</v>
      </c>
      <c r="O27" s="3" t="s">
        <v>42</v>
      </c>
      <c r="P27" s="3" t="s">
        <v>352</v>
      </c>
      <c r="Q27" s="3" t="s">
        <v>539</v>
      </c>
      <c r="R27" s="3"/>
      <c r="S27" s="3"/>
      <c r="T27" s="3"/>
      <c r="U27" s="3"/>
      <c r="V27" s="3"/>
      <c r="W27" s="3"/>
      <c r="X27" s="11"/>
      <c r="Y27" s="12">
        <v>3400</v>
      </c>
      <c r="Z27" s="12" t="e">
        <f>#REF!*450</f>
        <v>#REF!</v>
      </c>
      <c r="AA27" s="7">
        <v>5</v>
      </c>
      <c r="AB27" s="8" t="e">
        <f>AA27*#REF!</f>
        <v>#REF!</v>
      </c>
      <c r="AC27" s="13" t="e">
        <f>AA27*(Y27+Z27)</f>
        <v>#REF!</v>
      </c>
      <c r="AD27" s="6">
        <v>3400</v>
      </c>
      <c r="AE27" s="6">
        <f>AD27/10</f>
        <v>340</v>
      </c>
    </row>
    <row r="28" spans="1:31" ht="75" customHeight="1">
      <c r="A28" s="3" t="s">
        <v>26</v>
      </c>
      <c r="B28" s="3" t="s">
        <v>27</v>
      </c>
      <c r="C28" s="3" t="s">
        <v>41</v>
      </c>
      <c r="D28" s="3" t="s">
        <v>23</v>
      </c>
      <c r="E28" s="3" t="s">
        <v>135</v>
      </c>
      <c r="F28" s="4" t="s">
        <v>24</v>
      </c>
      <c r="G28" s="4"/>
      <c r="H28" s="4" t="s">
        <v>24</v>
      </c>
      <c r="I28" s="4" t="s">
        <v>24</v>
      </c>
      <c r="J28" s="4"/>
      <c r="K28" s="4"/>
      <c r="L28" s="4" t="s">
        <v>24</v>
      </c>
      <c r="M28" s="9">
        <v>44196</v>
      </c>
      <c r="N28" s="7" t="s">
        <v>111</v>
      </c>
      <c r="O28" s="3" t="s">
        <v>42</v>
      </c>
      <c r="P28" s="3" t="s">
        <v>353</v>
      </c>
      <c r="Q28" s="3" t="s">
        <v>539</v>
      </c>
      <c r="R28" s="3"/>
      <c r="S28" s="3"/>
      <c r="T28" s="3"/>
      <c r="U28" s="3"/>
      <c r="V28" s="3"/>
      <c r="W28" s="3"/>
      <c r="X28" s="11"/>
      <c r="Y28" s="12">
        <v>3400</v>
      </c>
      <c r="Z28" s="12" t="e">
        <f>#REF!*450</f>
        <v>#REF!</v>
      </c>
      <c r="AA28" s="7">
        <v>5</v>
      </c>
      <c r="AB28" s="8" t="e">
        <f>AA28*#REF!</f>
        <v>#REF!</v>
      </c>
      <c r="AC28" s="13" t="e">
        <f aca="true" t="shared" si="3" ref="AC28:AC33">AA28*(Y28+Z28)</f>
        <v>#REF!</v>
      </c>
      <c r="AD28" s="6">
        <v>3400</v>
      </c>
      <c r="AE28" s="6">
        <f aca="true" t="shared" si="4" ref="AE28:AE33">AD28/10</f>
        <v>340</v>
      </c>
    </row>
    <row r="29" spans="1:31" ht="75" customHeight="1">
      <c r="A29" s="3" t="s">
        <v>26</v>
      </c>
      <c r="B29" s="3" t="s">
        <v>27</v>
      </c>
      <c r="C29" s="3" t="s">
        <v>41</v>
      </c>
      <c r="D29" s="3" t="s">
        <v>23</v>
      </c>
      <c r="E29" s="3" t="s">
        <v>135</v>
      </c>
      <c r="F29" s="4" t="s">
        <v>24</v>
      </c>
      <c r="G29" s="4"/>
      <c r="H29" s="4" t="s">
        <v>24</v>
      </c>
      <c r="I29" s="4" t="s">
        <v>24</v>
      </c>
      <c r="J29" s="4"/>
      <c r="K29" s="4"/>
      <c r="L29" s="4" t="s">
        <v>24</v>
      </c>
      <c r="M29" s="9">
        <v>44196</v>
      </c>
      <c r="N29" s="7" t="s">
        <v>111</v>
      </c>
      <c r="O29" s="3" t="s">
        <v>42</v>
      </c>
      <c r="P29" s="3" t="s">
        <v>554</v>
      </c>
      <c r="Q29" s="3" t="s">
        <v>375</v>
      </c>
      <c r="R29" s="3"/>
      <c r="S29" s="3"/>
      <c r="T29" s="3"/>
      <c r="U29" s="3"/>
      <c r="V29" s="3"/>
      <c r="W29" s="3"/>
      <c r="X29" s="11"/>
      <c r="Y29" s="12">
        <v>3400</v>
      </c>
      <c r="Z29" s="12" t="e">
        <f>#REF!*450</f>
        <v>#REF!</v>
      </c>
      <c r="AA29" s="7">
        <v>5</v>
      </c>
      <c r="AB29" s="8" t="e">
        <f>AA29*#REF!</f>
        <v>#REF!</v>
      </c>
      <c r="AC29" s="13" t="e">
        <f t="shared" si="3"/>
        <v>#REF!</v>
      </c>
      <c r="AD29" s="6">
        <v>3400</v>
      </c>
      <c r="AE29" s="6">
        <f t="shared" si="4"/>
        <v>340</v>
      </c>
    </row>
    <row r="30" spans="1:31" ht="75" customHeight="1">
      <c r="A30" s="3" t="s">
        <v>26</v>
      </c>
      <c r="B30" s="3" t="s">
        <v>27</v>
      </c>
      <c r="C30" s="3" t="s">
        <v>41</v>
      </c>
      <c r="D30" s="3" t="s">
        <v>23</v>
      </c>
      <c r="E30" s="3" t="s">
        <v>135</v>
      </c>
      <c r="F30" s="4" t="s">
        <v>24</v>
      </c>
      <c r="G30" s="4"/>
      <c r="H30" s="4" t="s">
        <v>24</v>
      </c>
      <c r="I30" s="4" t="s">
        <v>24</v>
      </c>
      <c r="J30" s="4"/>
      <c r="K30" s="4"/>
      <c r="L30" s="4" t="s">
        <v>24</v>
      </c>
      <c r="M30" s="9">
        <v>44196</v>
      </c>
      <c r="N30" s="7" t="s">
        <v>111</v>
      </c>
      <c r="O30" s="3" t="s">
        <v>42</v>
      </c>
      <c r="P30" s="3" t="s">
        <v>318</v>
      </c>
      <c r="Q30" s="3" t="s">
        <v>539</v>
      </c>
      <c r="R30" s="3"/>
      <c r="S30" s="3"/>
      <c r="T30" s="3"/>
      <c r="U30" s="3"/>
      <c r="V30" s="3"/>
      <c r="W30" s="3"/>
      <c r="X30" s="11"/>
      <c r="Y30" s="12">
        <v>3400</v>
      </c>
      <c r="Z30" s="12" t="e">
        <f>#REF!*450</f>
        <v>#REF!</v>
      </c>
      <c r="AA30" s="7">
        <v>5</v>
      </c>
      <c r="AB30" s="8" t="e">
        <f>AA30*#REF!</f>
        <v>#REF!</v>
      </c>
      <c r="AC30" s="13" t="e">
        <f t="shared" si="3"/>
        <v>#REF!</v>
      </c>
      <c r="AD30" s="6">
        <v>3400</v>
      </c>
      <c r="AE30" s="6">
        <f t="shared" si="4"/>
        <v>340</v>
      </c>
    </row>
    <row r="31" spans="1:31" ht="75" customHeight="1">
      <c r="A31" s="3" t="s">
        <v>26</v>
      </c>
      <c r="B31" s="3" t="s">
        <v>27</v>
      </c>
      <c r="C31" s="3" t="s">
        <v>41</v>
      </c>
      <c r="D31" s="3" t="s">
        <v>23</v>
      </c>
      <c r="E31" s="3" t="s">
        <v>135</v>
      </c>
      <c r="F31" s="4" t="s">
        <v>24</v>
      </c>
      <c r="G31" s="4"/>
      <c r="H31" s="4" t="s">
        <v>24</v>
      </c>
      <c r="I31" s="4" t="s">
        <v>24</v>
      </c>
      <c r="J31" s="4"/>
      <c r="K31" s="4"/>
      <c r="L31" s="4" t="s">
        <v>24</v>
      </c>
      <c r="M31" s="9">
        <v>44196</v>
      </c>
      <c r="N31" s="7" t="s">
        <v>111</v>
      </c>
      <c r="O31" s="3" t="s">
        <v>42</v>
      </c>
      <c r="P31" s="3" t="s">
        <v>354</v>
      </c>
      <c r="Q31" s="3" t="s">
        <v>544</v>
      </c>
      <c r="R31" s="3"/>
      <c r="S31" s="3"/>
      <c r="T31" s="3"/>
      <c r="U31" s="3"/>
      <c r="V31" s="3"/>
      <c r="W31" s="3"/>
      <c r="X31" s="11"/>
      <c r="Y31" s="12">
        <v>3400</v>
      </c>
      <c r="Z31" s="12" t="e">
        <f>#REF!*450</f>
        <v>#REF!</v>
      </c>
      <c r="AA31" s="7">
        <v>5</v>
      </c>
      <c r="AB31" s="8" t="e">
        <f>AA31*#REF!</f>
        <v>#REF!</v>
      </c>
      <c r="AC31" s="13" t="e">
        <f t="shared" si="3"/>
        <v>#REF!</v>
      </c>
      <c r="AD31" s="6">
        <v>3400</v>
      </c>
      <c r="AE31" s="6">
        <f t="shared" si="4"/>
        <v>340</v>
      </c>
    </row>
    <row r="32" spans="1:31" ht="75" customHeight="1">
      <c r="A32" s="3" t="s">
        <v>26</v>
      </c>
      <c r="B32" s="3" t="s">
        <v>27</v>
      </c>
      <c r="C32" s="3" t="s">
        <v>41</v>
      </c>
      <c r="D32" s="3" t="s">
        <v>23</v>
      </c>
      <c r="E32" s="3" t="s">
        <v>135</v>
      </c>
      <c r="F32" s="4" t="s">
        <v>24</v>
      </c>
      <c r="G32" s="4"/>
      <c r="H32" s="4" t="s">
        <v>24</v>
      </c>
      <c r="I32" s="4" t="s">
        <v>24</v>
      </c>
      <c r="J32" s="4"/>
      <c r="K32" s="4"/>
      <c r="L32" s="4" t="s">
        <v>24</v>
      </c>
      <c r="M32" s="9">
        <v>44196</v>
      </c>
      <c r="N32" s="7" t="s">
        <v>111</v>
      </c>
      <c r="O32" s="3" t="s">
        <v>42</v>
      </c>
      <c r="P32" s="3" t="s">
        <v>355</v>
      </c>
      <c r="Q32" s="14" t="s">
        <v>588</v>
      </c>
      <c r="R32" s="14"/>
      <c r="S32" s="3"/>
      <c r="T32" s="3"/>
      <c r="U32" s="3"/>
      <c r="V32" s="3"/>
      <c r="W32" s="3"/>
      <c r="X32" s="11"/>
      <c r="Y32" s="12">
        <v>3400</v>
      </c>
      <c r="Z32" s="12" t="e">
        <f>#REF!*450</f>
        <v>#REF!</v>
      </c>
      <c r="AA32" s="7">
        <v>5</v>
      </c>
      <c r="AB32" s="8" t="e">
        <f>AA32*#REF!</f>
        <v>#REF!</v>
      </c>
      <c r="AC32" s="13" t="e">
        <f t="shared" si="3"/>
        <v>#REF!</v>
      </c>
      <c r="AD32" s="6">
        <v>3400</v>
      </c>
      <c r="AE32" s="6">
        <f t="shared" si="4"/>
        <v>340</v>
      </c>
    </row>
    <row r="33" spans="1:31" ht="75" customHeight="1">
      <c r="A33" s="3" t="s">
        <v>26</v>
      </c>
      <c r="B33" s="3" t="s">
        <v>27</v>
      </c>
      <c r="C33" s="3" t="s">
        <v>41</v>
      </c>
      <c r="D33" s="3" t="s">
        <v>23</v>
      </c>
      <c r="E33" s="3" t="s">
        <v>135</v>
      </c>
      <c r="F33" s="4" t="s">
        <v>24</v>
      </c>
      <c r="G33" s="4"/>
      <c r="H33" s="4" t="s">
        <v>24</v>
      </c>
      <c r="I33" s="4" t="s">
        <v>24</v>
      </c>
      <c r="J33" s="4"/>
      <c r="K33" s="4"/>
      <c r="L33" s="4" t="s">
        <v>24</v>
      </c>
      <c r="M33" s="9">
        <v>44196</v>
      </c>
      <c r="N33" s="7" t="s">
        <v>111</v>
      </c>
      <c r="O33" s="3" t="s">
        <v>42</v>
      </c>
      <c r="P33" s="3" t="s">
        <v>559</v>
      </c>
      <c r="Q33" s="14" t="s">
        <v>588</v>
      </c>
      <c r="R33" s="14"/>
      <c r="S33" s="3"/>
      <c r="T33" s="3"/>
      <c r="U33" s="3"/>
      <c r="V33" s="3"/>
      <c r="W33" s="3"/>
      <c r="X33" s="11"/>
      <c r="Y33" s="12">
        <v>3400</v>
      </c>
      <c r="Z33" s="12" t="e">
        <f>#REF!*450</f>
        <v>#REF!</v>
      </c>
      <c r="AA33" s="7">
        <v>5</v>
      </c>
      <c r="AB33" s="8" t="e">
        <f>AA33*#REF!</f>
        <v>#REF!</v>
      </c>
      <c r="AC33" s="13" t="e">
        <f t="shared" si="3"/>
        <v>#REF!</v>
      </c>
      <c r="AD33" s="6">
        <v>3400</v>
      </c>
      <c r="AE33" s="6">
        <f t="shared" si="4"/>
        <v>340</v>
      </c>
    </row>
    <row r="34" spans="1:31" ht="94.5">
      <c r="A34" s="3" t="s">
        <v>26</v>
      </c>
      <c r="B34" s="3" t="s">
        <v>27</v>
      </c>
      <c r="C34" s="3" t="s">
        <v>47</v>
      </c>
      <c r="D34" s="3" t="s">
        <v>23</v>
      </c>
      <c r="E34" s="3" t="s">
        <v>136</v>
      </c>
      <c r="F34" s="4" t="s">
        <v>24</v>
      </c>
      <c r="G34" s="4"/>
      <c r="H34" s="4"/>
      <c r="I34" s="4" t="s">
        <v>24</v>
      </c>
      <c r="J34" s="4"/>
      <c r="K34" s="4"/>
      <c r="L34" s="4" t="s">
        <v>24</v>
      </c>
      <c r="M34" s="9">
        <v>44196</v>
      </c>
      <c r="N34" s="7" t="s">
        <v>113</v>
      </c>
      <c r="O34" s="3" t="s">
        <v>38</v>
      </c>
      <c r="P34" s="3" t="s">
        <v>320</v>
      </c>
      <c r="Q34" s="3" t="s">
        <v>538</v>
      </c>
      <c r="R34" s="3"/>
      <c r="S34" s="3"/>
      <c r="T34" s="3"/>
      <c r="U34" s="3"/>
      <c r="V34" s="3"/>
      <c r="W34" s="10"/>
      <c r="X34" s="11"/>
      <c r="Y34" s="12">
        <v>2600</v>
      </c>
      <c r="Z34" s="12" t="e">
        <f>#REF!*450</f>
        <v>#REF!</v>
      </c>
      <c r="AA34" s="7">
        <v>3</v>
      </c>
      <c r="AB34" s="8" t="e">
        <f>AA34*#REF!</f>
        <v>#REF!</v>
      </c>
      <c r="AC34" s="13" t="e">
        <f>AA34*(Y34+Z34)</f>
        <v>#REF!</v>
      </c>
      <c r="AD34" s="13">
        <v>2600</v>
      </c>
      <c r="AE34" s="6">
        <f aca="true" t="shared" si="5" ref="AE34:AE57">AD34/10</f>
        <v>260</v>
      </c>
    </row>
    <row r="35" spans="1:31" ht="94.5">
      <c r="A35" s="3" t="s">
        <v>26</v>
      </c>
      <c r="B35" s="3" t="s">
        <v>27</v>
      </c>
      <c r="C35" s="3" t="s">
        <v>47</v>
      </c>
      <c r="D35" s="3" t="s">
        <v>23</v>
      </c>
      <c r="E35" s="3" t="s">
        <v>136</v>
      </c>
      <c r="F35" s="4" t="s">
        <v>24</v>
      </c>
      <c r="G35" s="4"/>
      <c r="H35" s="4"/>
      <c r="I35" s="4" t="s">
        <v>24</v>
      </c>
      <c r="J35" s="4"/>
      <c r="K35" s="4"/>
      <c r="L35" s="4" t="s">
        <v>24</v>
      </c>
      <c r="M35" s="9">
        <v>44196</v>
      </c>
      <c r="N35" s="7" t="s">
        <v>113</v>
      </c>
      <c r="O35" s="3" t="s">
        <v>38</v>
      </c>
      <c r="P35" s="3" t="s">
        <v>321</v>
      </c>
      <c r="Q35" s="3" t="s">
        <v>539</v>
      </c>
      <c r="R35" s="3"/>
      <c r="S35" s="3"/>
      <c r="T35" s="3"/>
      <c r="U35" s="3"/>
      <c r="V35" s="3"/>
      <c r="W35" s="10"/>
      <c r="X35" s="11"/>
      <c r="Y35" s="12">
        <v>2600</v>
      </c>
      <c r="Z35" s="12" t="e">
        <f>#REF!*450</f>
        <v>#REF!</v>
      </c>
      <c r="AA35" s="7">
        <v>3</v>
      </c>
      <c r="AB35" s="8" t="e">
        <f>AA35*#REF!</f>
        <v>#REF!</v>
      </c>
      <c r="AC35" s="13" t="e">
        <f>AA35*(Y35+Z35)</f>
        <v>#REF!</v>
      </c>
      <c r="AD35" s="13">
        <v>2600</v>
      </c>
      <c r="AE35" s="6">
        <f t="shared" si="5"/>
        <v>260</v>
      </c>
    </row>
    <row r="36" spans="1:31" ht="94.5">
      <c r="A36" s="3" t="s">
        <v>26</v>
      </c>
      <c r="B36" s="3" t="s">
        <v>27</v>
      </c>
      <c r="C36" s="3" t="s">
        <v>47</v>
      </c>
      <c r="D36" s="3" t="s">
        <v>23</v>
      </c>
      <c r="E36" s="3" t="s">
        <v>136</v>
      </c>
      <c r="F36" s="4" t="s">
        <v>24</v>
      </c>
      <c r="G36" s="4"/>
      <c r="H36" s="4"/>
      <c r="I36" s="4" t="s">
        <v>24</v>
      </c>
      <c r="J36" s="4"/>
      <c r="K36" s="4"/>
      <c r="L36" s="4" t="s">
        <v>24</v>
      </c>
      <c r="M36" s="9">
        <v>44196</v>
      </c>
      <c r="N36" s="7" t="s">
        <v>113</v>
      </c>
      <c r="O36" s="3" t="s">
        <v>38</v>
      </c>
      <c r="P36" s="3" t="s">
        <v>322</v>
      </c>
      <c r="Q36" s="3" t="s">
        <v>538</v>
      </c>
      <c r="R36" s="3"/>
      <c r="S36" s="3"/>
      <c r="T36" s="3"/>
      <c r="U36" s="3"/>
      <c r="V36" s="3"/>
      <c r="W36" s="10"/>
      <c r="X36" s="11"/>
      <c r="Y36" s="12">
        <v>2600</v>
      </c>
      <c r="Z36" s="12" t="e">
        <f>#REF!*450</f>
        <v>#REF!</v>
      </c>
      <c r="AA36" s="7">
        <v>3</v>
      </c>
      <c r="AB36" s="8" t="e">
        <f>AA36*#REF!</f>
        <v>#REF!</v>
      </c>
      <c r="AC36" s="13" t="e">
        <f>AA36*(Y36+Z36)</f>
        <v>#REF!</v>
      </c>
      <c r="AD36" s="13">
        <v>2600</v>
      </c>
      <c r="AE36" s="6">
        <f t="shared" si="5"/>
        <v>260</v>
      </c>
    </row>
    <row r="37" spans="1:31" ht="94.5">
      <c r="A37" s="3" t="s">
        <v>26</v>
      </c>
      <c r="B37" s="3" t="s">
        <v>27</v>
      </c>
      <c r="C37" s="3" t="s">
        <v>47</v>
      </c>
      <c r="D37" s="3" t="s">
        <v>23</v>
      </c>
      <c r="E37" s="3" t="s">
        <v>136</v>
      </c>
      <c r="F37" s="4" t="s">
        <v>24</v>
      </c>
      <c r="G37" s="4"/>
      <c r="H37" s="4"/>
      <c r="I37" s="4" t="s">
        <v>24</v>
      </c>
      <c r="J37" s="4"/>
      <c r="K37" s="4"/>
      <c r="L37" s="4" t="s">
        <v>24</v>
      </c>
      <c r="M37" s="9">
        <v>44196</v>
      </c>
      <c r="N37" s="7" t="s">
        <v>113</v>
      </c>
      <c r="O37" s="3" t="s">
        <v>38</v>
      </c>
      <c r="P37" s="3" t="s">
        <v>316</v>
      </c>
      <c r="Q37" s="14" t="s">
        <v>588</v>
      </c>
      <c r="R37" s="14"/>
      <c r="S37" s="3"/>
      <c r="T37" s="3"/>
      <c r="U37" s="3"/>
      <c r="V37" s="3"/>
      <c r="W37" s="10"/>
      <c r="X37" s="11"/>
      <c r="Y37" s="12">
        <v>2600</v>
      </c>
      <c r="Z37" s="12" t="e">
        <f>#REF!*450</f>
        <v>#REF!</v>
      </c>
      <c r="AA37" s="7">
        <v>3</v>
      </c>
      <c r="AB37" s="8" t="e">
        <f>AA37*#REF!</f>
        <v>#REF!</v>
      </c>
      <c r="AC37" s="13" t="e">
        <f>AA37*(Y37+Z37)</f>
        <v>#REF!</v>
      </c>
      <c r="AD37" s="13">
        <v>2600</v>
      </c>
      <c r="AE37" s="6">
        <f t="shared" si="5"/>
        <v>260</v>
      </c>
    </row>
    <row r="38" spans="1:31" ht="94.5">
      <c r="A38" s="3" t="s">
        <v>26</v>
      </c>
      <c r="B38" s="3" t="s">
        <v>27</v>
      </c>
      <c r="C38" s="3" t="s">
        <v>47</v>
      </c>
      <c r="D38" s="3" t="s">
        <v>23</v>
      </c>
      <c r="E38" s="3" t="s">
        <v>136</v>
      </c>
      <c r="F38" s="4" t="s">
        <v>24</v>
      </c>
      <c r="G38" s="4"/>
      <c r="H38" s="4"/>
      <c r="I38" s="4" t="s">
        <v>24</v>
      </c>
      <c r="J38" s="4"/>
      <c r="K38" s="4"/>
      <c r="L38" s="4" t="s">
        <v>24</v>
      </c>
      <c r="M38" s="9">
        <v>44196</v>
      </c>
      <c r="N38" s="7" t="s">
        <v>113</v>
      </c>
      <c r="O38" s="3" t="s">
        <v>38</v>
      </c>
      <c r="P38" s="3" t="s">
        <v>317</v>
      </c>
      <c r="Q38" s="14" t="s">
        <v>588</v>
      </c>
      <c r="R38" s="14"/>
      <c r="S38" s="3"/>
      <c r="T38" s="3"/>
      <c r="U38" s="3"/>
      <c r="V38" s="3"/>
      <c r="W38" s="10"/>
      <c r="X38" s="11"/>
      <c r="Y38" s="12">
        <v>2600</v>
      </c>
      <c r="Z38" s="12" t="e">
        <f>#REF!*450</f>
        <v>#REF!</v>
      </c>
      <c r="AA38" s="7">
        <v>3</v>
      </c>
      <c r="AB38" s="8" t="e">
        <f>AA38*#REF!</f>
        <v>#REF!</v>
      </c>
      <c r="AC38" s="13" t="e">
        <f>AA38*(Y38+Z38)</f>
        <v>#REF!</v>
      </c>
      <c r="AD38" s="13">
        <v>2600</v>
      </c>
      <c r="AE38" s="6">
        <f t="shared" si="5"/>
        <v>260</v>
      </c>
    </row>
    <row r="39" spans="1:31" ht="106.5" customHeight="1">
      <c r="A39" s="3" t="s">
        <v>26</v>
      </c>
      <c r="B39" s="3" t="s">
        <v>27</v>
      </c>
      <c r="C39" s="3" t="s">
        <v>191</v>
      </c>
      <c r="D39" s="3" t="s">
        <v>23</v>
      </c>
      <c r="E39" s="3" t="s">
        <v>137</v>
      </c>
      <c r="F39" s="4" t="s">
        <v>24</v>
      </c>
      <c r="G39" s="4"/>
      <c r="H39" s="4"/>
      <c r="I39" s="4" t="s">
        <v>24</v>
      </c>
      <c r="J39" s="4"/>
      <c r="K39" s="4"/>
      <c r="L39" s="4"/>
      <c r="M39" s="9">
        <v>44605</v>
      </c>
      <c r="N39" s="7" t="s">
        <v>350</v>
      </c>
      <c r="O39" s="3" t="s">
        <v>37</v>
      </c>
      <c r="P39" s="3" t="s">
        <v>590</v>
      </c>
      <c r="Q39" s="3" t="s">
        <v>397</v>
      </c>
      <c r="R39" s="3"/>
      <c r="S39" s="15"/>
      <c r="T39" s="15"/>
      <c r="U39" s="10"/>
      <c r="V39" s="10"/>
      <c r="W39" s="10"/>
      <c r="X39" s="11" t="s">
        <v>351</v>
      </c>
      <c r="Y39" s="12"/>
      <c r="Z39" s="12" t="e">
        <f>450*#REF!</f>
        <v>#REF!</v>
      </c>
      <c r="AA39" s="7">
        <v>2</v>
      </c>
      <c r="AB39" s="8" t="e">
        <f>AA39*#REF!</f>
        <v>#REF!</v>
      </c>
      <c r="AC39" s="13" t="e">
        <f>AA39*Z39</f>
        <v>#REF!</v>
      </c>
      <c r="AD39" s="13">
        <f>4500</f>
        <v>4500</v>
      </c>
      <c r="AE39" s="6">
        <f t="shared" si="5"/>
        <v>450</v>
      </c>
    </row>
    <row r="40" spans="1:31" ht="105" customHeight="1">
      <c r="A40" s="3" t="s">
        <v>26</v>
      </c>
      <c r="B40" s="3" t="s">
        <v>27</v>
      </c>
      <c r="C40" s="3" t="s">
        <v>191</v>
      </c>
      <c r="D40" s="3" t="s">
        <v>23</v>
      </c>
      <c r="E40" s="3" t="s">
        <v>137</v>
      </c>
      <c r="F40" s="4" t="s">
        <v>24</v>
      </c>
      <c r="G40" s="4"/>
      <c r="H40" s="4"/>
      <c r="I40" s="4" t="s">
        <v>24</v>
      </c>
      <c r="J40" s="4"/>
      <c r="K40" s="4"/>
      <c r="L40" s="4"/>
      <c r="M40" s="9">
        <v>44605</v>
      </c>
      <c r="N40" s="7" t="s">
        <v>350</v>
      </c>
      <c r="O40" s="3" t="s">
        <v>37</v>
      </c>
      <c r="P40" s="3" t="s">
        <v>591</v>
      </c>
      <c r="Q40" s="3" t="s">
        <v>397</v>
      </c>
      <c r="R40" s="3"/>
      <c r="S40" s="3"/>
      <c r="T40" s="3"/>
      <c r="U40" s="10"/>
      <c r="V40" s="10"/>
      <c r="W40" s="10"/>
      <c r="X40" s="11" t="s">
        <v>351</v>
      </c>
      <c r="Y40" s="12"/>
      <c r="Z40" s="12" t="e">
        <f>450*#REF!</f>
        <v>#REF!</v>
      </c>
      <c r="AA40" s="7">
        <v>2</v>
      </c>
      <c r="AB40" s="8" t="e">
        <f>AA40*#REF!</f>
        <v>#REF!</v>
      </c>
      <c r="AC40" s="13" t="e">
        <f>AA40*Z40</f>
        <v>#REF!</v>
      </c>
      <c r="AD40" s="13">
        <f>4500</f>
        <v>4500</v>
      </c>
      <c r="AE40" s="6">
        <f t="shared" si="5"/>
        <v>450</v>
      </c>
    </row>
    <row r="41" spans="1:31" ht="131.25" customHeight="1">
      <c r="A41" s="3" t="s">
        <v>26</v>
      </c>
      <c r="B41" s="3" t="s">
        <v>27</v>
      </c>
      <c r="C41" s="3" t="s">
        <v>191</v>
      </c>
      <c r="D41" s="3" t="s">
        <v>23</v>
      </c>
      <c r="E41" s="3" t="s">
        <v>137</v>
      </c>
      <c r="F41" s="4" t="s">
        <v>24</v>
      </c>
      <c r="G41" s="4"/>
      <c r="H41" s="4"/>
      <c r="I41" s="4" t="s">
        <v>24</v>
      </c>
      <c r="J41" s="4"/>
      <c r="K41" s="4"/>
      <c r="L41" s="4"/>
      <c r="M41" s="9">
        <v>44605</v>
      </c>
      <c r="N41" s="7" t="s">
        <v>350</v>
      </c>
      <c r="O41" s="3" t="s">
        <v>37</v>
      </c>
      <c r="P41" s="3" t="s">
        <v>592</v>
      </c>
      <c r="Q41" s="3" t="s">
        <v>588</v>
      </c>
      <c r="R41" s="3"/>
      <c r="S41" s="15"/>
      <c r="T41" s="15"/>
      <c r="U41" s="10"/>
      <c r="V41" s="10"/>
      <c r="W41" s="10"/>
      <c r="X41" s="11" t="s">
        <v>351</v>
      </c>
      <c r="Y41" s="12"/>
      <c r="Z41" s="12" t="e">
        <f>450*#REF!</f>
        <v>#REF!</v>
      </c>
      <c r="AA41" s="7">
        <v>2</v>
      </c>
      <c r="AB41" s="8" t="e">
        <f>AA41*#REF!</f>
        <v>#REF!</v>
      </c>
      <c r="AC41" s="13" t="e">
        <f>AA41*Z41</f>
        <v>#REF!</v>
      </c>
      <c r="AD41" s="13">
        <f>4500</f>
        <v>4500</v>
      </c>
      <c r="AE41" s="6">
        <f t="shared" si="5"/>
        <v>450</v>
      </c>
    </row>
    <row r="42" spans="1:31" ht="116.25" customHeight="1">
      <c r="A42" s="3" t="s">
        <v>26</v>
      </c>
      <c r="B42" s="3" t="s">
        <v>27</v>
      </c>
      <c r="C42" s="3" t="s">
        <v>191</v>
      </c>
      <c r="D42" s="3" t="s">
        <v>23</v>
      </c>
      <c r="E42" s="3" t="s">
        <v>137</v>
      </c>
      <c r="F42" s="4" t="s">
        <v>24</v>
      </c>
      <c r="G42" s="4"/>
      <c r="H42" s="4"/>
      <c r="I42" s="4" t="s">
        <v>24</v>
      </c>
      <c r="J42" s="4"/>
      <c r="K42" s="4"/>
      <c r="L42" s="4"/>
      <c r="M42" s="9">
        <v>44605</v>
      </c>
      <c r="N42" s="7" t="s">
        <v>350</v>
      </c>
      <c r="O42" s="3" t="s">
        <v>37</v>
      </c>
      <c r="P42" s="3" t="s">
        <v>592</v>
      </c>
      <c r="Q42" s="3" t="s">
        <v>588</v>
      </c>
      <c r="R42" s="3"/>
      <c r="S42" s="15"/>
      <c r="T42" s="15"/>
      <c r="U42" s="10"/>
      <c r="V42" s="10"/>
      <c r="W42" s="10"/>
      <c r="X42" s="11" t="s">
        <v>351</v>
      </c>
      <c r="Y42" s="12"/>
      <c r="Z42" s="12" t="e">
        <f>450*#REF!</f>
        <v>#REF!</v>
      </c>
      <c r="AA42" s="7">
        <v>2</v>
      </c>
      <c r="AB42" s="8" t="e">
        <f>AA42*#REF!</f>
        <v>#REF!</v>
      </c>
      <c r="AC42" s="13" t="e">
        <f>AA42*Z42</f>
        <v>#REF!</v>
      </c>
      <c r="AD42" s="13">
        <f>4500</f>
        <v>4500</v>
      </c>
      <c r="AE42" s="6">
        <f t="shared" si="5"/>
        <v>450</v>
      </c>
    </row>
    <row r="43" spans="1:31" ht="75" customHeight="1">
      <c r="A43" s="3" t="s">
        <v>26</v>
      </c>
      <c r="B43" s="3" t="s">
        <v>27</v>
      </c>
      <c r="C43" s="3" t="s">
        <v>35</v>
      </c>
      <c r="D43" s="3" t="s">
        <v>50</v>
      </c>
      <c r="E43" s="3" t="s">
        <v>36</v>
      </c>
      <c r="F43" s="4"/>
      <c r="G43" s="4"/>
      <c r="H43" s="4"/>
      <c r="I43" s="4" t="s">
        <v>24</v>
      </c>
      <c r="J43" s="4"/>
      <c r="K43" s="4"/>
      <c r="L43" s="4"/>
      <c r="M43" s="9">
        <v>43830</v>
      </c>
      <c r="N43" s="7" t="s">
        <v>423</v>
      </c>
      <c r="O43" s="3" t="s">
        <v>272</v>
      </c>
      <c r="P43" s="3" t="s">
        <v>485</v>
      </c>
      <c r="Q43" s="3" t="s">
        <v>424</v>
      </c>
      <c r="R43" s="3"/>
      <c r="S43" s="3"/>
      <c r="T43" s="3"/>
      <c r="U43" s="3"/>
      <c r="V43" s="3"/>
      <c r="W43" s="3"/>
      <c r="X43" s="3"/>
      <c r="Y43" s="6">
        <v>2182</v>
      </c>
      <c r="Z43" s="12" t="e">
        <f>#REF!*450</f>
        <v>#REF!</v>
      </c>
      <c r="AA43" s="7">
        <v>2</v>
      </c>
      <c r="AB43" s="8" t="e">
        <f>AA43*#REF!</f>
        <v>#REF!</v>
      </c>
      <c r="AC43" s="6" t="e">
        <f>AA43*(Y43+Z43)</f>
        <v>#REF!</v>
      </c>
      <c r="AD43" s="6">
        <v>2182</v>
      </c>
      <c r="AE43" s="6">
        <f t="shared" si="5"/>
        <v>218.2</v>
      </c>
    </row>
    <row r="44" spans="1:31" ht="75" customHeight="1">
      <c r="A44" s="3" t="s">
        <v>26</v>
      </c>
      <c r="B44" s="3" t="s">
        <v>27</v>
      </c>
      <c r="C44" s="3" t="s">
        <v>35</v>
      </c>
      <c r="D44" s="3" t="s">
        <v>50</v>
      </c>
      <c r="E44" s="3" t="s">
        <v>36</v>
      </c>
      <c r="F44" s="4"/>
      <c r="G44" s="4"/>
      <c r="H44" s="4"/>
      <c r="I44" s="4" t="s">
        <v>24</v>
      </c>
      <c r="J44" s="4"/>
      <c r="K44" s="4"/>
      <c r="L44" s="4"/>
      <c r="M44" s="9">
        <v>43830</v>
      </c>
      <c r="N44" s="7" t="s">
        <v>423</v>
      </c>
      <c r="O44" s="3" t="s">
        <v>272</v>
      </c>
      <c r="P44" s="3" t="s">
        <v>486</v>
      </c>
      <c r="Q44" s="3" t="s">
        <v>424</v>
      </c>
      <c r="R44" s="3"/>
      <c r="S44" s="3"/>
      <c r="T44" s="3"/>
      <c r="U44" s="3"/>
      <c r="V44" s="3"/>
      <c r="W44" s="3"/>
      <c r="X44" s="3"/>
      <c r="Y44" s="6">
        <v>2182</v>
      </c>
      <c r="Z44" s="12" t="e">
        <f>#REF!*450</f>
        <v>#REF!</v>
      </c>
      <c r="AA44" s="7">
        <v>2</v>
      </c>
      <c r="AB44" s="8" t="e">
        <f>AA44*#REF!</f>
        <v>#REF!</v>
      </c>
      <c r="AC44" s="6" t="e">
        <f>AA44*(Y44+Z44)</f>
        <v>#REF!</v>
      </c>
      <c r="AD44" s="6">
        <v>2182</v>
      </c>
      <c r="AE44" s="6">
        <f t="shared" si="5"/>
        <v>218.2</v>
      </c>
    </row>
    <row r="45" spans="1:31" ht="75" customHeight="1">
      <c r="A45" s="3" t="s">
        <v>26</v>
      </c>
      <c r="B45" s="3" t="s">
        <v>27</v>
      </c>
      <c r="C45" s="3" t="s">
        <v>178</v>
      </c>
      <c r="D45" s="3" t="s">
        <v>50</v>
      </c>
      <c r="E45" s="3" t="s">
        <v>179</v>
      </c>
      <c r="F45" s="4"/>
      <c r="G45" s="4"/>
      <c r="H45" s="4"/>
      <c r="I45" s="4" t="s">
        <v>24</v>
      </c>
      <c r="J45" s="4"/>
      <c r="K45" s="4" t="s">
        <v>24</v>
      </c>
      <c r="L45" s="4" t="s">
        <v>24</v>
      </c>
      <c r="M45" s="5">
        <v>43830</v>
      </c>
      <c r="N45" s="3" t="s">
        <v>180</v>
      </c>
      <c r="O45" s="3" t="s">
        <v>176</v>
      </c>
      <c r="P45" s="3" t="s">
        <v>300</v>
      </c>
      <c r="Q45" s="14" t="s">
        <v>301</v>
      </c>
      <c r="R45" s="14"/>
      <c r="S45" s="14"/>
      <c r="T45" s="3"/>
      <c r="U45" s="12"/>
      <c r="V45" s="12"/>
      <c r="W45" s="12"/>
      <c r="X45" s="12" t="s">
        <v>181</v>
      </c>
      <c r="Y45" s="6">
        <v>1500</v>
      </c>
      <c r="Z45" s="6">
        <v>900</v>
      </c>
      <c r="AA45" s="4">
        <v>2</v>
      </c>
      <c r="AB45" s="8" t="e">
        <f>AA45*#REF!</f>
        <v>#REF!</v>
      </c>
      <c r="AC45" s="13">
        <f>AA45*(Y45+Z45)</f>
        <v>4800</v>
      </c>
      <c r="AD45" s="6">
        <f>Y45</f>
        <v>1500</v>
      </c>
      <c r="AE45" s="6">
        <f t="shared" si="5"/>
        <v>150</v>
      </c>
    </row>
    <row r="46" spans="1:31" ht="75" customHeight="1">
      <c r="A46" s="3" t="s">
        <v>26</v>
      </c>
      <c r="B46" s="3" t="s">
        <v>27</v>
      </c>
      <c r="C46" s="3" t="s">
        <v>178</v>
      </c>
      <c r="D46" s="3" t="s">
        <v>50</v>
      </c>
      <c r="E46" s="3" t="s">
        <v>179</v>
      </c>
      <c r="F46" s="4"/>
      <c r="G46" s="4"/>
      <c r="H46" s="4"/>
      <c r="I46" s="4" t="s">
        <v>24</v>
      </c>
      <c r="J46" s="4"/>
      <c r="K46" s="4" t="s">
        <v>24</v>
      </c>
      <c r="L46" s="4" t="s">
        <v>24</v>
      </c>
      <c r="M46" s="5">
        <v>43830</v>
      </c>
      <c r="N46" s="3" t="s">
        <v>180</v>
      </c>
      <c r="O46" s="3" t="s">
        <v>176</v>
      </c>
      <c r="P46" s="14" t="s">
        <v>302</v>
      </c>
      <c r="Q46" s="3" t="s">
        <v>539</v>
      </c>
      <c r="R46" s="3"/>
      <c r="S46" s="14"/>
      <c r="T46" s="3"/>
      <c r="U46" s="12"/>
      <c r="V46" s="12"/>
      <c r="W46" s="12"/>
      <c r="X46" s="12" t="s">
        <v>181</v>
      </c>
      <c r="Y46" s="6">
        <v>1500</v>
      </c>
      <c r="Z46" s="6">
        <v>900</v>
      </c>
      <c r="AA46" s="4">
        <v>2</v>
      </c>
      <c r="AB46" s="8" t="e">
        <f>AA46*#REF!</f>
        <v>#REF!</v>
      </c>
      <c r="AC46" s="13">
        <f>AA46*(Y46+Z46)</f>
        <v>4800</v>
      </c>
      <c r="AD46" s="6">
        <f>Y46</f>
        <v>1500</v>
      </c>
      <c r="AE46" s="6">
        <f t="shared" si="5"/>
        <v>150</v>
      </c>
    </row>
    <row r="47" spans="1:31" ht="75" customHeight="1">
      <c r="A47" s="3" t="s">
        <v>26</v>
      </c>
      <c r="B47" s="3" t="s">
        <v>27</v>
      </c>
      <c r="C47" s="3" t="s">
        <v>28</v>
      </c>
      <c r="D47" s="3" t="s">
        <v>29</v>
      </c>
      <c r="E47" s="3" t="s">
        <v>156</v>
      </c>
      <c r="F47" s="4"/>
      <c r="G47" s="4"/>
      <c r="H47" s="4"/>
      <c r="I47" s="4" t="s">
        <v>24</v>
      </c>
      <c r="J47" s="4"/>
      <c r="K47" s="4"/>
      <c r="L47" s="4"/>
      <c r="M47" s="9">
        <v>44010</v>
      </c>
      <c r="N47" s="12" t="s">
        <v>109</v>
      </c>
      <c r="O47" s="3" t="s">
        <v>30</v>
      </c>
      <c r="P47" s="3" t="s">
        <v>309</v>
      </c>
      <c r="Q47" s="3" t="s">
        <v>539</v>
      </c>
      <c r="R47" s="3"/>
      <c r="S47" s="3"/>
      <c r="T47" s="3"/>
      <c r="U47" s="3"/>
      <c r="V47" s="3"/>
      <c r="W47" s="3"/>
      <c r="X47" s="3"/>
      <c r="Y47" s="12"/>
      <c r="Z47" s="12"/>
      <c r="AA47" s="7">
        <v>2</v>
      </c>
      <c r="AB47" s="8" t="e">
        <f>AA47*#REF!</f>
        <v>#REF!</v>
      </c>
      <c r="AC47" s="13"/>
      <c r="AD47" s="13">
        <v>3370</v>
      </c>
      <c r="AE47" s="6">
        <f t="shared" si="5"/>
        <v>337</v>
      </c>
    </row>
    <row r="48" spans="1:31" ht="75" customHeight="1">
      <c r="A48" s="3" t="s">
        <v>26</v>
      </c>
      <c r="B48" s="3" t="s">
        <v>27</v>
      </c>
      <c r="C48" s="3" t="s">
        <v>28</v>
      </c>
      <c r="D48" s="3" t="s">
        <v>29</v>
      </c>
      <c r="E48" s="3" t="s">
        <v>156</v>
      </c>
      <c r="F48" s="4"/>
      <c r="G48" s="4"/>
      <c r="H48" s="4"/>
      <c r="I48" s="4" t="s">
        <v>24</v>
      </c>
      <c r="J48" s="4"/>
      <c r="K48" s="4"/>
      <c r="L48" s="4"/>
      <c r="M48" s="9">
        <v>44010</v>
      </c>
      <c r="N48" s="12" t="s">
        <v>109</v>
      </c>
      <c r="O48" s="3" t="s">
        <v>30</v>
      </c>
      <c r="P48" s="3" t="s">
        <v>314</v>
      </c>
      <c r="Q48" s="3" t="s">
        <v>425</v>
      </c>
      <c r="R48" s="3"/>
      <c r="S48" s="3"/>
      <c r="T48" s="3"/>
      <c r="U48" s="3"/>
      <c r="V48" s="3"/>
      <c r="W48" s="3"/>
      <c r="X48" s="3"/>
      <c r="Y48" s="12"/>
      <c r="Z48" s="12"/>
      <c r="AA48" s="7">
        <v>2</v>
      </c>
      <c r="AB48" s="8" t="e">
        <f>AA48*#REF!</f>
        <v>#REF!</v>
      </c>
      <c r="AC48" s="13"/>
      <c r="AD48" s="13">
        <v>3370</v>
      </c>
      <c r="AE48" s="6">
        <f t="shared" si="5"/>
        <v>337</v>
      </c>
    </row>
    <row r="49" spans="1:31" ht="75" customHeight="1">
      <c r="A49" s="3" t="s">
        <v>26</v>
      </c>
      <c r="B49" s="3" t="s">
        <v>27</v>
      </c>
      <c r="C49" s="3" t="s">
        <v>31</v>
      </c>
      <c r="D49" s="3" t="s">
        <v>29</v>
      </c>
      <c r="E49" s="3" t="s">
        <v>157</v>
      </c>
      <c r="F49" s="4"/>
      <c r="G49" s="4"/>
      <c r="H49" s="4"/>
      <c r="I49" s="4" t="s">
        <v>24</v>
      </c>
      <c r="J49" s="4"/>
      <c r="K49" s="4"/>
      <c r="L49" s="4"/>
      <c r="M49" s="9">
        <v>43799</v>
      </c>
      <c r="N49" s="12" t="s">
        <v>330</v>
      </c>
      <c r="O49" s="3" t="s">
        <v>32</v>
      </c>
      <c r="P49" s="3" t="s">
        <v>312</v>
      </c>
      <c r="Q49" s="3" t="s">
        <v>538</v>
      </c>
      <c r="R49" s="3"/>
      <c r="S49" s="3"/>
      <c r="T49" s="3"/>
      <c r="U49" s="3"/>
      <c r="V49" s="3"/>
      <c r="W49" s="3"/>
      <c r="X49" s="3"/>
      <c r="Y49" s="6"/>
      <c r="Z49" s="6"/>
      <c r="AA49" s="7">
        <v>4</v>
      </c>
      <c r="AB49" s="8" t="e">
        <f>AA49*#REF!</f>
        <v>#REF!</v>
      </c>
      <c r="AC49" s="13"/>
      <c r="AD49" s="13">
        <v>3450</v>
      </c>
      <c r="AE49" s="6">
        <f t="shared" si="5"/>
        <v>345</v>
      </c>
    </row>
    <row r="50" spans="1:31" ht="75" customHeight="1">
      <c r="A50" s="3" t="s">
        <v>26</v>
      </c>
      <c r="B50" s="3" t="s">
        <v>27</v>
      </c>
      <c r="C50" s="3" t="s">
        <v>31</v>
      </c>
      <c r="D50" s="3" t="s">
        <v>29</v>
      </c>
      <c r="E50" s="3" t="s">
        <v>157</v>
      </c>
      <c r="F50" s="4"/>
      <c r="G50" s="4"/>
      <c r="H50" s="4"/>
      <c r="I50" s="4" t="s">
        <v>24</v>
      </c>
      <c r="J50" s="4"/>
      <c r="K50" s="4"/>
      <c r="L50" s="4"/>
      <c r="M50" s="9">
        <v>43799</v>
      </c>
      <c r="N50" s="12" t="s">
        <v>330</v>
      </c>
      <c r="O50" s="3" t="s">
        <v>32</v>
      </c>
      <c r="P50" s="3" t="s">
        <v>313</v>
      </c>
      <c r="Q50" s="3" t="s">
        <v>538</v>
      </c>
      <c r="R50" s="3"/>
      <c r="S50" s="3"/>
      <c r="T50" s="3"/>
      <c r="U50" s="3"/>
      <c r="V50" s="3"/>
      <c r="W50" s="3"/>
      <c r="X50" s="3"/>
      <c r="Y50" s="6"/>
      <c r="Z50" s="6"/>
      <c r="AA50" s="7">
        <v>4</v>
      </c>
      <c r="AB50" s="8" t="e">
        <f>AA50*#REF!</f>
        <v>#REF!</v>
      </c>
      <c r="AC50" s="13"/>
      <c r="AD50" s="13">
        <v>3450</v>
      </c>
      <c r="AE50" s="6">
        <f t="shared" si="5"/>
        <v>345</v>
      </c>
    </row>
    <row r="51" spans="1:31" ht="75" customHeight="1">
      <c r="A51" s="3" t="s">
        <v>26</v>
      </c>
      <c r="B51" s="3" t="s">
        <v>27</v>
      </c>
      <c r="C51" s="3" t="s">
        <v>31</v>
      </c>
      <c r="D51" s="3" t="s">
        <v>29</v>
      </c>
      <c r="E51" s="3" t="s">
        <v>157</v>
      </c>
      <c r="F51" s="4"/>
      <c r="G51" s="4"/>
      <c r="H51" s="4"/>
      <c r="I51" s="4" t="s">
        <v>24</v>
      </c>
      <c r="J51" s="4"/>
      <c r="K51" s="4"/>
      <c r="L51" s="4"/>
      <c r="M51" s="9">
        <v>43799</v>
      </c>
      <c r="N51" s="12" t="s">
        <v>330</v>
      </c>
      <c r="O51" s="3" t="s">
        <v>32</v>
      </c>
      <c r="P51" s="3" t="s">
        <v>310</v>
      </c>
      <c r="Q51" s="3" t="s">
        <v>593</v>
      </c>
      <c r="R51" s="3"/>
      <c r="S51" s="3"/>
      <c r="T51" s="3"/>
      <c r="U51" s="3"/>
      <c r="V51" s="3"/>
      <c r="W51" s="3"/>
      <c r="X51" s="3"/>
      <c r="Y51" s="6"/>
      <c r="Z51" s="6"/>
      <c r="AA51" s="7">
        <v>4</v>
      </c>
      <c r="AB51" s="8" t="e">
        <f>AA51*#REF!</f>
        <v>#REF!</v>
      </c>
      <c r="AC51" s="13"/>
      <c r="AD51" s="13">
        <v>3450</v>
      </c>
      <c r="AE51" s="6">
        <f t="shared" si="5"/>
        <v>345</v>
      </c>
    </row>
    <row r="52" spans="1:31" ht="75" customHeight="1">
      <c r="A52" s="3" t="s">
        <v>26</v>
      </c>
      <c r="B52" s="3" t="s">
        <v>27</v>
      </c>
      <c r="C52" s="3" t="s">
        <v>31</v>
      </c>
      <c r="D52" s="3" t="s">
        <v>29</v>
      </c>
      <c r="E52" s="3" t="s">
        <v>157</v>
      </c>
      <c r="F52" s="4"/>
      <c r="G52" s="4"/>
      <c r="H52" s="4"/>
      <c r="I52" s="4" t="s">
        <v>24</v>
      </c>
      <c r="J52" s="4"/>
      <c r="K52" s="4"/>
      <c r="L52" s="4"/>
      <c r="M52" s="9">
        <v>43799</v>
      </c>
      <c r="N52" s="12" t="s">
        <v>330</v>
      </c>
      <c r="O52" s="3" t="s">
        <v>32</v>
      </c>
      <c r="P52" s="3" t="s">
        <v>311</v>
      </c>
      <c r="Q52" s="3" t="s">
        <v>420</v>
      </c>
      <c r="R52" s="3"/>
      <c r="S52" s="3"/>
      <c r="T52" s="3"/>
      <c r="U52" s="3"/>
      <c r="V52" s="3"/>
      <c r="W52" s="3"/>
      <c r="X52" s="3"/>
      <c r="Y52" s="6"/>
      <c r="Z52" s="6"/>
      <c r="AA52" s="7">
        <v>4</v>
      </c>
      <c r="AB52" s="8" t="e">
        <f>AA52*#REF!</f>
        <v>#REF!</v>
      </c>
      <c r="AC52" s="13"/>
      <c r="AD52" s="13">
        <v>3450</v>
      </c>
      <c r="AE52" s="6">
        <f t="shared" si="5"/>
        <v>345</v>
      </c>
    </row>
    <row r="53" spans="1:31" ht="75" customHeight="1">
      <c r="A53" s="3" t="s">
        <v>26</v>
      </c>
      <c r="B53" s="3" t="s">
        <v>27</v>
      </c>
      <c r="C53" s="3" t="s">
        <v>33</v>
      </c>
      <c r="D53" s="3" t="s">
        <v>29</v>
      </c>
      <c r="E53" s="3" t="s">
        <v>158</v>
      </c>
      <c r="F53" s="4"/>
      <c r="G53" s="4"/>
      <c r="H53" s="4" t="s">
        <v>24</v>
      </c>
      <c r="I53" s="4" t="s">
        <v>24</v>
      </c>
      <c r="J53" s="4"/>
      <c r="K53" s="4"/>
      <c r="L53" s="4" t="s">
        <v>24</v>
      </c>
      <c r="M53" s="9">
        <v>44196</v>
      </c>
      <c r="N53" s="7" t="s">
        <v>560</v>
      </c>
      <c r="O53" s="3" t="s">
        <v>34</v>
      </c>
      <c r="P53" s="3" t="s">
        <v>356</v>
      </c>
      <c r="Q53" s="3" t="s">
        <v>539</v>
      </c>
      <c r="R53" s="3"/>
      <c r="S53" s="3"/>
      <c r="T53" s="3"/>
      <c r="U53" s="3"/>
      <c r="V53" s="3"/>
      <c r="W53" s="10"/>
      <c r="X53" s="11"/>
      <c r="Y53" s="12"/>
      <c r="Z53" s="12"/>
      <c r="AA53" s="7">
        <v>3</v>
      </c>
      <c r="AB53" s="8" t="e">
        <f>AA53*#REF!</f>
        <v>#REF!</v>
      </c>
      <c r="AC53" s="13"/>
      <c r="AD53" s="13">
        <v>3300</v>
      </c>
      <c r="AE53" s="6">
        <f t="shared" si="5"/>
        <v>330</v>
      </c>
    </row>
    <row r="54" spans="1:31" ht="75" customHeight="1">
      <c r="A54" s="3" t="s">
        <v>26</v>
      </c>
      <c r="B54" s="3" t="s">
        <v>27</v>
      </c>
      <c r="C54" s="3" t="s">
        <v>33</v>
      </c>
      <c r="D54" s="3" t="s">
        <v>29</v>
      </c>
      <c r="E54" s="3" t="s">
        <v>158</v>
      </c>
      <c r="F54" s="4"/>
      <c r="G54" s="4"/>
      <c r="H54" s="4" t="s">
        <v>24</v>
      </c>
      <c r="I54" s="4" t="s">
        <v>24</v>
      </c>
      <c r="J54" s="4"/>
      <c r="K54" s="4"/>
      <c r="L54" s="4" t="s">
        <v>24</v>
      </c>
      <c r="M54" s="9">
        <v>44196</v>
      </c>
      <c r="N54" s="7" t="s">
        <v>560</v>
      </c>
      <c r="O54" s="3" t="s">
        <v>34</v>
      </c>
      <c r="P54" s="3" t="s">
        <v>357</v>
      </c>
      <c r="Q54" s="3" t="s">
        <v>376</v>
      </c>
      <c r="R54" s="3"/>
      <c r="S54" s="3"/>
      <c r="T54" s="3"/>
      <c r="U54" s="3"/>
      <c r="V54" s="3"/>
      <c r="W54" s="10"/>
      <c r="X54" s="11"/>
      <c r="Y54" s="12"/>
      <c r="Z54" s="12"/>
      <c r="AA54" s="7">
        <v>3</v>
      </c>
      <c r="AB54" s="8" t="e">
        <f>AA54*#REF!</f>
        <v>#REF!</v>
      </c>
      <c r="AC54" s="13"/>
      <c r="AD54" s="13">
        <v>3300</v>
      </c>
      <c r="AE54" s="6">
        <f t="shared" si="5"/>
        <v>330</v>
      </c>
    </row>
    <row r="55" spans="1:31" ht="75" customHeight="1">
      <c r="A55" s="3" t="s">
        <v>26</v>
      </c>
      <c r="B55" s="3" t="s">
        <v>27</v>
      </c>
      <c r="C55" s="3" t="s">
        <v>33</v>
      </c>
      <c r="D55" s="3" t="s">
        <v>29</v>
      </c>
      <c r="E55" s="3" t="s">
        <v>158</v>
      </c>
      <c r="F55" s="4"/>
      <c r="G55" s="4"/>
      <c r="H55" s="4" t="s">
        <v>24</v>
      </c>
      <c r="I55" s="4" t="s">
        <v>24</v>
      </c>
      <c r="J55" s="4"/>
      <c r="K55" s="4"/>
      <c r="L55" s="4" t="s">
        <v>24</v>
      </c>
      <c r="M55" s="9">
        <v>44196</v>
      </c>
      <c r="N55" s="7" t="s">
        <v>560</v>
      </c>
      <c r="O55" s="3" t="s">
        <v>34</v>
      </c>
      <c r="P55" s="3" t="s">
        <v>358</v>
      </c>
      <c r="Q55" s="3" t="s">
        <v>539</v>
      </c>
      <c r="R55" s="3"/>
      <c r="S55" s="3"/>
      <c r="T55" s="3"/>
      <c r="U55" s="3"/>
      <c r="V55" s="3"/>
      <c r="W55" s="10"/>
      <c r="X55" s="11"/>
      <c r="Y55" s="12"/>
      <c r="Z55" s="12"/>
      <c r="AA55" s="7">
        <v>3</v>
      </c>
      <c r="AB55" s="8" t="e">
        <f>AA55*#REF!</f>
        <v>#REF!</v>
      </c>
      <c r="AC55" s="13"/>
      <c r="AD55" s="13">
        <v>3300</v>
      </c>
      <c r="AE55" s="6">
        <f t="shared" si="5"/>
        <v>330</v>
      </c>
    </row>
    <row r="56" spans="1:31" ht="75" customHeight="1">
      <c r="A56" s="3" t="s">
        <v>26</v>
      </c>
      <c r="B56" s="3" t="s">
        <v>27</v>
      </c>
      <c r="C56" s="3" t="s">
        <v>193</v>
      </c>
      <c r="D56" s="3" t="s">
        <v>29</v>
      </c>
      <c r="E56" s="3" t="s">
        <v>159</v>
      </c>
      <c r="F56" s="4"/>
      <c r="G56" s="4"/>
      <c r="H56" s="4"/>
      <c r="I56" s="4" t="s">
        <v>24</v>
      </c>
      <c r="J56" s="4"/>
      <c r="K56" s="4"/>
      <c r="L56" s="4"/>
      <c r="M56" s="9">
        <v>44082</v>
      </c>
      <c r="N56" s="12" t="s">
        <v>561</v>
      </c>
      <c r="O56" s="3" t="s">
        <v>40</v>
      </c>
      <c r="P56" s="3" t="s">
        <v>306</v>
      </c>
      <c r="Q56" s="3" t="s">
        <v>467</v>
      </c>
      <c r="R56" s="3"/>
      <c r="S56" s="3"/>
      <c r="T56" s="3"/>
      <c r="U56" s="3"/>
      <c r="V56" s="3"/>
      <c r="W56" s="3"/>
      <c r="X56" s="3"/>
      <c r="Y56" s="6">
        <v>2140</v>
      </c>
      <c r="Z56" s="6"/>
      <c r="AA56" s="4">
        <v>2</v>
      </c>
      <c r="AB56" s="8" t="e">
        <f>AA56*#REF!</f>
        <v>#REF!</v>
      </c>
      <c r="AC56" s="13"/>
      <c r="AD56" s="6">
        <v>2140</v>
      </c>
      <c r="AE56" s="6">
        <f t="shared" si="5"/>
        <v>214</v>
      </c>
    </row>
    <row r="57" spans="1:31" ht="75" customHeight="1">
      <c r="A57" s="3" t="s">
        <v>26</v>
      </c>
      <c r="B57" s="3" t="s">
        <v>27</v>
      </c>
      <c r="C57" s="3" t="s">
        <v>193</v>
      </c>
      <c r="D57" s="3" t="s">
        <v>29</v>
      </c>
      <c r="E57" s="3" t="s">
        <v>159</v>
      </c>
      <c r="F57" s="4"/>
      <c r="G57" s="4"/>
      <c r="H57" s="4"/>
      <c r="I57" s="4" t="s">
        <v>24</v>
      </c>
      <c r="J57" s="4"/>
      <c r="K57" s="4"/>
      <c r="L57" s="4"/>
      <c r="M57" s="9">
        <v>44082</v>
      </c>
      <c r="N57" s="12" t="s">
        <v>561</v>
      </c>
      <c r="O57" s="3" t="s">
        <v>40</v>
      </c>
      <c r="P57" s="3" t="s">
        <v>308</v>
      </c>
      <c r="Q57" s="3" t="s">
        <v>538</v>
      </c>
      <c r="R57" s="3"/>
      <c r="S57" s="3"/>
      <c r="T57" s="3"/>
      <c r="U57" s="3"/>
      <c r="V57" s="3"/>
      <c r="W57" s="3"/>
      <c r="X57" s="3"/>
      <c r="Y57" s="6">
        <v>2140</v>
      </c>
      <c r="Z57" s="6"/>
      <c r="AA57" s="4">
        <v>2</v>
      </c>
      <c r="AB57" s="8" t="e">
        <f>AA57*#REF!</f>
        <v>#REF!</v>
      </c>
      <c r="AC57" s="13"/>
      <c r="AD57" s="6">
        <v>2140</v>
      </c>
      <c r="AE57" s="6">
        <f t="shared" si="5"/>
        <v>214</v>
      </c>
    </row>
    <row r="58" spans="1:31" ht="75" customHeight="1">
      <c r="A58" s="3" t="s">
        <v>26</v>
      </c>
      <c r="B58" s="3" t="s">
        <v>27</v>
      </c>
      <c r="C58" s="3" t="s">
        <v>39</v>
      </c>
      <c r="D58" s="3" t="s">
        <v>29</v>
      </c>
      <c r="E58" s="3" t="s">
        <v>160</v>
      </c>
      <c r="F58" s="4"/>
      <c r="G58" s="4"/>
      <c r="H58" s="4" t="s">
        <v>24</v>
      </c>
      <c r="I58" s="4" t="s">
        <v>24</v>
      </c>
      <c r="J58" s="4"/>
      <c r="K58" s="4" t="s">
        <v>24</v>
      </c>
      <c r="L58" s="4"/>
      <c r="M58" s="9">
        <v>43736</v>
      </c>
      <c r="N58" s="16" t="s">
        <v>110</v>
      </c>
      <c r="O58" s="3" t="s">
        <v>40</v>
      </c>
      <c r="P58" s="3" t="s">
        <v>307</v>
      </c>
      <c r="Q58" s="3" t="s">
        <v>421</v>
      </c>
      <c r="R58" s="3"/>
      <c r="S58" s="3"/>
      <c r="T58" s="3"/>
      <c r="U58" s="3"/>
      <c r="V58" s="3"/>
      <c r="W58" s="3"/>
      <c r="X58" s="11"/>
      <c r="Y58" s="12"/>
      <c r="Z58" s="12"/>
      <c r="AA58" s="7">
        <v>3</v>
      </c>
      <c r="AB58" s="8" t="e">
        <f>AA58*#REF!</f>
        <v>#REF!</v>
      </c>
      <c r="AC58" s="13"/>
      <c r="AD58" s="13">
        <v>3450</v>
      </c>
      <c r="AE58" s="6">
        <v>345</v>
      </c>
    </row>
    <row r="59" spans="1:31" ht="75" customHeight="1">
      <c r="A59" s="3" t="s">
        <v>26</v>
      </c>
      <c r="B59" s="3" t="s">
        <v>27</v>
      </c>
      <c r="C59" s="3" t="s">
        <v>39</v>
      </c>
      <c r="D59" s="3" t="s">
        <v>29</v>
      </c>
      <c r="E59" s="3" t="s">
        <v>160</v>
      </c>
      <c r="F59" s="4"/>
      <c r="G59" s="4"/>
      <c r="H59" s="4" t="s">
        <v>24</v>
      </c>
      <c r="I59" s="4" t="s">
        <v>24</v>
      </c>
      <c r="J59" s="4"/>
      <c r="K59" s="4" t="s">
        <v>24</v>
      </c>
      <c r="L59" s="4"/>
      <c r="M59" s="9">
        <v>43736</v>
      </c>
      <c r="N59" s="16" t="s">
        <v>110</v>
      </c>
      <c r="O59" s="3" t="s">
        <v>40</v>
      </c>
      <c r="P59" s="3" t="s">
        <v>364</v>
      </c>
      <c r="Q59" s="3" t="s">
        <v>540</v>
      </c>
      <c r="R59" s="3"/>
      <c r="S59" s="3"/>
      <c r="T59" s="3"/>
      <c r="U59" s="3"/>
      <c r="V59" s="3"/>
      <c r="W59" s="3"/>
      <c r="X59" s="11"/>
      <c r="Y59" s="12"/>
      <c r="Z59" s="12"/>
      <c r="AA59" s="7">
        <v>3</v>
      </c>
      <c r="AB59" s="8" t="e">
        <f>AA59*#REF!</f>
        <v>#REF!</v>
      </c>
      <c r="AC59" s="13"/>
      <c r="AD59" s="13">
        <v>3450</v>
      </c>
      <c r="AE59" s="6">
        <v>345</v>
      </c>
    </row>
    <row r="60" spans="1:31" ht="75" customHeight="1">
      <c r="A60" s="3" t="s">
        <v>26</v>
      </c>
      <c r="B60" s="3" t="s">
        <v>27</v>
      </c>
      <c r="C60" s="3" t="s">
        <v>39</v>
      </c>
      <c r="D60" s="3" t="s">
        <v>29</v>
      </c>
      <c r="E60" s="3" t="s">
        <v>160</v>
      </c>
      <c r="F60" s="4"/>
      <c r="G60" s="4"/>
      <c r="H60" s="4" t="s">
        <v>24</v>
      </c>
      <c r="I60" s="4" t="s">
        <v>24</v>
      </c>
      <c r="J60" s="4"/>
      <c r="K60" s="4" t="s">
        <v>24</v>
      </c>
      <c r="L60" s="4"/>
      <c r="M60" s="9">
        <v>43736</v>
      </c>
      <c r="N60" s="16" t="s">
        <v>110</v>
      </c>
      <c r="O60" s="3" t="s">
        <v>40</v>
      </c>
      <c r="P60" s="3" t="s">
        <v>575</v>
      </c>
      <c r="Q60" s="3" t="s">
        <v>539</v>
      </c>
      <c r="R60" s="3"/>
      <c r="S60" s="3"/>
      <c r="T60" s="3"/>
      <c r="U60" s="3"/>
      <c r="V60" s="3"/>
      <c r="W60" s="3"/>
      <c r="X60" s="11"/>
      <c r="Y60" s="12"/>
      <c r="Z60" s="12"/>
      <c r="AA60" s="7">
        <v>3</v>
      </c>
      <c r="AB60" s="8" t="e">
        <f>AA60*#REF!</f>
        <v>#REF!</v>
      </c>
      <c r="AC60" s="13"/>
      <c r="AD60" s="13">
        <v>3450</v>
      </c>
      <c r="AE60" s="6">
        <v>345</v>
      </c>
    </row>
    <row r="61" spans="1:31" ht="75" customHeight="1">
      <c r="A61" s="3" t="s">
        <v>26</v>
      </c>
      <c r="B61" s="3" t="s">
        <v>27</v>
      </c>
      <c r="C61" s="3" t="s">
        <v>219</v>
      </c>
      <c r="D61" s="3" t="s">
        <v>29</v>
      </c>
      <c r="E61" s="3" t="s">
        <v>161</v>
      </c>
      <c r="F61" s="4"/>
      <c r="G61" s="4"/>
      <c r="H61" s="4"/>
      <c r="I61" s="4" t="s">
        <v>24</v>
      </c>
      <c r="J61" s="4"/>
      <c r="K61" s="4"/>
      <c r="L61" s="4"/>
      <c r="M61" s="9" t="s">
        <v>203</v>
      </c>
      <c r="N61" s="7" t="s">
        <v>335</v>
      </c>
      <c r="O61" s="3" t="s">
        <v>287</v>
      </c>
      <c r="P61" s="3" t="s">
        <v>417</v>
      </c>
      <c r="Q61" s="3"/>
      <c r="R61" s="3"/>
      <c r="S61" s="3"/>
      <c r="T61" s="3"/>
      <c r="U61" s="3"/>
      <c r="V61" s="3"/>
      <c r="W61" s="3"/>
      <c r="X61" s="11"/>
      <c r="Y61" s="12"/>
      <c r="Z61" s="12"/>
      <c r="AA61" s="7">
        <v>2</v>
      </c>
      <c r="AB61" s="8" t="e">
        <f>AA61*#REF!</f>
        <v>#REF!</v>
      </c>
      <c r="AC61" s="13"/>
      <c r="AD61" s="13"/>
      <c r="AE61" s="6" t="s">
        <v>336</v>
      </c>
    </row>
    <row r="62" spans="1:31" ht="75" customHeight="1">
      <c r="A62" s="3" t="s">
        <v>26</v>
      </c>
      <c r="B62" s="3" t="s">
        <v>27</v>
      </c>
      <c r="C62" s="3" t="s">
        <v>44</v>
      </c>
      <c r="D62" s="3" t="s">
        <v>29</v>
      </c>
      <c r="E62" s="3" t="s">
        <v>162</v>
      </c>
      <c r="F62" s="4"/>
      <c r="G62" s="4"/>
      <c r="H62" s="4"/>
      <c r="I62" s="4" t="s">
        <v>24</v>
      </c>
      <c r="J62" s="4"/>
      <c r="K62" s="4"/>
      <c r="L62" s="4"/>
      <c r="M62" s="9" t="s">
        <v>203</v>
      </c>
      <c r="N62" s="7" t="s">
        <v>337</v>
      </c>
      <c r="O62" s="3" t="s">
        <v>287</v>
      </c>
      <c r="P62" s="3" t="s">
        <v>417</v>
      </c>
      <c r="Q62" s="3"/>
      <c r="R62" s="3"/>
      <c r="S62" s="3"/>
      <c r="T62" s="3"/>
      <c r="U62" s="3"/>
      <c r="V62" s="3"/>
      <c r="W62" s="3"/>
      <c r="X62" s="11"/>
      <c r="Y62" s="12"/>
      <c r="Z62" s="12"/>
      <c r="AA62" s="7">
        <v>1</v>
      </c>
      <c r="AB62" s="8" t="e">
        <f>AA62*#REF!</f>
        <v>#REF!</v>
      </c>
      <c r="AC62" s="13"/>
      <c r="AD62" s="13"/>
      <c r="AE62" s="6" t="s">
        <v>336</v>
      </c>
    </row>
    <row r="63" spans="1:31" ht="75" customHeight="1">
      <c r="A63" s="3" t="s">
        <v>26</v>
      </c>
      <c r="B63" s="3" t="s">
        <v>27</v>
      </c>
      <c r="C63" s="3" t="s">
        <v>45</v>
      </c>
      <c r="D63" s="3" t="s">
        <v>29</v>
      </c>
      <c r="E63" s="3" t="s">
        <v>163</v>
      </c>
      <c r="F63" s="4"/>
      <c r="G63" s="4"/>
      <c r="H63" s="4"/>
      <c r="I63" s="4" t="s">
        <v>24</v>
      </c>
      <c r="J63" s="4"/>
      <c r="K63" s="4"/>
      <c r="L63" s="4"/>
      <c r="M63" s="9">
        <v>43830</v>
      </c>
      <c r="N63" s="7" t="s">
        <v>112</v>
      </c>
      <c r="O63" s="3" t="s">
        <v>46</v>
      </c>
      <c r="P63" s="14" t="s">
        <v>325</v>
      </c>
      <c r="Q63" s="3" t="s">
        <v>538</v>
      </c>
      <c r="R63" s="3"/>
      <c r="S63" s="14"/>
      <c r="T63" s="3"/>
      <c r="U63" s="14"/>
      <c r="V63" s="3"/>
      <c r="W63" s="3"/>
      <c r="X63" s="11"/>
      <c r="Y63" s="12"/>
      <c r="Z63" s="12"/>
      <c r="AA63" s="7">
        <v>3</v>
      </c>
      <c r="AB63" s="8" t="e">
        <f>AA63*#REF!</f>
        <v>#REF!</v>
      </c>
      <c r="AC63" s="13"/>
      <c r="AD63" s="13">
        <v>2540</v>
      </c>
      <c r="AE63" s="6">
        <f aca="true" t="shared" si="6" ref="AE63:AE76">AD63/10</f>
        <v>254</v>
      </c>
    </row>
    <row r="64" spans="1:31" ht="75" customHeight="1">
      <c r="A64" s="3" t="s">
        <v>26</v>
      </c>
      <c r="B64" s="3" t="s">
        <v>27</v>
      </c>
      <c r="C64" s="3" t="s">
        <v>45</v>
      </c>
      <c r="D64" s="3" t="s">
        <v>29</v>
      </c>
      <c r="E64" s="3" t="s">
        <v>163</v>
      </c>
      <c r="F64" s="4"/>
      <c r="G64" s="4"/>
      <c r="H64" s="4"/>
      <c r="I64" s="4" t="s">
        <v>24</v>
      </c>
      <c r="J64" s="4"/>
      <c r="K64" s="4"/>
      <c r="L64" s="4"/>
      <c r="M64" s="9">
        <v>43830</v>
      </c>
      <c r="N64" s="7" t="s">
        <v>112</v>
      </c>
      <c r="O64" s="3" t="s">
        <v>46</v>
      </c>
      <c r="P64" s="14" t="s">
        <v>326</v>
      </c>
      <c r="Q64" s="3" t="s">
        <v>538</v>
      </c>
      <c r="R64" s="3"/>
      <c r="S64" s="14"/>
      <c r="T64" s="3"/>
      <c r="U64" s="14"/>
      <c r="V64" s="3"/>
      <c r="W64" s="3"/>
      <c r="X64" s="11"/>
      <c r="Y64" s="12"/>
      <c r="Z64" s="12"/>
      <c r="AA64" s="7">
        <v>3</v>
      </c>
      <c r="AB64" s="8" t="e">
        <f>AA64*#REF!</f>
        <v>#REF!</v>
      </c>
      <c r="AC64" s="13"/>
      <c r="AD64" s="13">
        <v>2540</v>
      </c>
      <c r="AE64" s="6">
        <f t="shared" si="6"/>
        <v>254</v>
      </c>
    </row>
    <row r="65" spans="1:31" ht="75" customHeight="1">
      <c r="A65" s="3" t="s">
        <v>26</v>
      </c>
      <c r="B65" s="3" t="s">
        <v>27</v>
      </c>
      <c r="C65" s="3" t="s">
        <v>45</v>
      </c>
      <c r="D65" s="3" t="s">
        <v>29</v>
      </c>
      <c r="E65" s="3" t="s">
        <v>163</v>
      </c>
      <c r="F65" s="4"/>
      <c r="G65" s="4"/>
      <c r="H65" s="4"/>
      <c r="I65" s="4" t="s">
        <v>24</v>
      </c>
      <c r="J65" s="4"/>
      <c r="K65" s="4"/>
      <c r="L65" s="4"/>
      <c r="M65" s="9">
        <v>43830</v>
      </c>
      <c r="N65" s="7" t="s">
        <v>112</v>
      </c>
      <c r="O65" s="3" t="s">
        <v>46</v>
      </c>
      <c r="P65" s="14" t="s">
        <v>327</v>
      </c>
      <c r="Q65" s="3" t="s">
        <v>538</v>
      </c>
      <c r="R65" s="3"/>
      <c r="S65" s="14"/>
      <c r="T65" s="3"/>
      <c r="U65" s="14"/>
      <c r="V65" s="3"/>
      <c r="W65" s="3"/>
      <c r="X65" s="11"/>
      <c r="Y65" s="12"/>
      <c r="Z65" s="12"/>
      <c r="AA65" s="7">
        <v>3</v>
      </c>
      <c r="AB65" s="8" t="e">
        <f>AA65*#REF!</f>
        <v>#REF!</v>
      </c>
      <c r="AC65" s="13"/>
      <c r="AD65" s="13">
        <v>2540</v>
      </c>
      <c r="AE65" s="6">
        <f t="shared" si="6"/>
        <v>254</v>
      </c>
    </row>
    <row r="66" spans="1:31" ht="75" customHeight="1">
      <c r="A66" s="3" t="s">
        <v>26</v>
      </c>
      <c r="B66" s="3" t="s">
        <v>27</v>
      </c>
      <c r="C66" s="3" t="s">
        <v>48</v>
      </c>
      <c r="D66" s="3" t="s">
        <v>29</v>
      </c>
      <c r="E66" s="3" t="s">
        <v>164</v>
      </c>
      <c r="F66" s="4"/>
      <c r="G66" s="4"/>
      <c r="H66" s="4"/>
      <c r="I66" s="4" t="s">
        <v>24</v>
      </c>
      <c r="J66" s="4"/>
      <c r="K66" s="4"/>
      <c r="L66" s="4" t="s">
        <v>24</v>
      </c>
      <c r="M66" s="9">
        <v>43830</v>
      </c>
      <c r="N66" s="12" t="s">
        <v>331</v>
      </c>
      <c r="O66" s="3" t="s">
        <v>49</v>
      </c>
      <c r="P66" s="3" t="s">
        <v>578</v>
      </c>
      <c r="Q66" s="3" t="s">
        <v>579</v>
      </c>
      <c r="R66" s="3"/>
      <c r="S66" s="3"/>
      <c r="T66" s="3"/>
      <c r="U66" s="3"/>
      <c r="V66" s="3"/>
      <c r="W66" s="3"/>
      <c r="X66" s="3"/>
      <c r="Y66" s="12"/>
      <c r="Z66" s="12"/>
      <c r="AA66" s="7">
        <v>1</v>
      </c>
      <c r="AB66" s="8" t="e">
        <f>AA66*#REF!</f>
        <v>#REF!</v>
      </c>
      <c r="AC66" s="13"/>
      <c r="AD66" s="13">
        <v>5070</v>
      </c>
      <c r="AE66" s="6">
        <f t="shared" si="6"/>
        <v>507</v>
      </c>
    </row>
    <row r="67" spans="1:31" ht="117" customHeight="1">
      <c r="A67" s="3" t="s">
        <v>51</v>
      </c>
      <c r="B67" s="3" t="s">
        <v>51</v>
      </c>
      <c r="C67" s="3" t="s">
        <v>53</v>
      </c>
      <c r="D67" s="3" t="s">
        <v>23</v>
      </c>
      <c r="E67" s="3" t="s">
        <v>138</v>
      </c>
      <c r="F67" s="4" t="s">
        <v>24</v>
      </c>
      <c r="G67" s="4"/>
      <c r="H67" s="4"/>
      <c r="I67" s="4" t="s">
        <v>24</v>
      </c>
      <c r="J67" s="4"/>
      <c r="K67" s="4"/>
      <c r="L67" s="4"/>
      <c r="M67" s="5">
        <v>44196</v>
      </c>
      <c r="N67" s="4" t="s">
        <v>329</v>
      </c>
      <c r="O67" s="3" t="s">
        <v>37</v>
      </c>
      <c r="P67" s="12" t="s">
        <v>468</v>
      </c>
      <c r="Q67" s="3" t="s">
        <v>538</v>
      </c>
      <c r="R67" s="3"/>
      <c r="S67" s="12"/>
      <c r="T67" s="3"/>
      <c r="U67" s="12"/>
      <c r="V67" s="3"/>
      <c r="W67" s="12"/>
      <c r="X67" s="17"/>
      <c r="Y67" s="6">
        <v>4970</v>
      </c>
      <c r="Z67" s="12" t="e">
        <f>#REF!*450</f>
        <v>#REF!</v>
      </c>
      <c r="AA67" s="4">
        <v>4</v>
      </c>
      <c r="AB67" s="8" t="e">
        <f>AA67*#REF!</f>
        <v>#REF!</v>
      </c>
      <c r="AC67" s="13" t="e">
        <f aca="true" t="shared" si="7" ref="AC67:AC76">AA67*(Y67+Z67)</f>
        <v>#REF!</v>
      </c>
      <c r="AD67" s="6">
        <f>4970</f>
        <v>4970</v>
      </c>
      <c r="AE67" s="6">
        <f t="shared" si="6"/>
        <v>497</v>
      </c>
    </row>
    <row r="68" spans="1:31" ht="95.25" customHeight="1">
      <c r="A68" s="3" t="s">
        <v>51</v>
      </c>
      <c r="B68" s="3" t="s">
        <v>51</v>
      </c>
      <c r="C68" s="3" t="s">
        <v>53</v>
      </c>
      <c r="D68" s="3" t="s">
        <v>23</v>
      </c>
      <c r="E68" s="3" t="s">
        <v>138</v>
      </c>
      <c r="F68" s="4" t="s">
        <v>24</v>
      </c>
      <c r="G68" s="4"/>
      <c r="H68" s="4"/>
      <c r="I68" s="4" t="s">
        <v>24</v>
      </c>
      <c r="J68" s="4"/>
      <c r="K68" s="4"/>
      <c r="L68" s="4"/>
      <c r="M68" s="5">
        <v>44196</v>
      </c>
      <c r="N68" s="4" t="s">
        <v>329</v>
      </c>
      <c r="O68" s="3" t="s">
        <v>37</v>
      </c>
      <c r="P68" s="12" t="s">
        <v>290</v>
      </c>
      <c r="Q68" s="3" t="s">
        <v>538</v>
      </c>
      <c r="R68" s="3"/>
      <c r="S68" s="12"/>
      <c r="T68" s="3"/>
      <c r="U68" s="12"/>
      <c r="V68" s="3"/>
      <c r="W68" s="12"/>
      <c r="X68" s="17"/>
      <c r="Y68" s="6">
        <v>4970</v>
      </c>
      <c r="Z68" s="12" t="e">
        <f>#REF!*450</f>
        <v>#REF!</v>
      </c>
      <c r="AA68" s="4">
        <v>4</v>
      </c>
      <c r="AB68" s="8" t="e">
        <f>AA68*#REF!</f>
        <v>#REF!</v>
      </c>
      <c r="AC68" s="13" t="e">
        <f t="shared" si="7"/>
        <v>#REF!</v>
      </c>
      <c r="AD68" s="6">
        <f>4970</f>
        <v>4970</v>
      </c>
      <c r="AE68" s="6">
        <f t="shared" si="6"/>
        <v>497</v>
      </c>
    </row>
    <row r="69" spans="1:31" ht="95.25" customHeight="1">
      <c r="A69" s="3" t="s">
        <v>51</v>
      </c>
      <c r="B69" s="3" t="s">
        <v>51</v>
      </c>
      <c r="C69" s="3" t="s">
        <v>53</v>
      </c>
      <c r="D69" s="3" t="s">
        <v>23</v>
      </c>
      <c r="E69" s="3" t="s">
        <v>138</v>
      </c>
      <c r="F69" s="4" t="s">
        <v>24</v>
      </c>
      <c r="G69" s="4"/>
      <c r="H69" s="4"/>
      <c r="I69" s="4" t="s">
        <v>24</v>
      </c>
      <c r="J69" s="4"/>
      <c r="K69" s="4"/>
      <c r="L69" s="4"/>
      <c r="M69" s="5">
        <v>44196</v>
      </c>
      <c r="N69" s="4" t="s">
        <v>329</v>
      </c>
      <c r="O69" s="3" t="s">
        <v>37</v>
      </c>
      <c r="P69" s="12" t="s">
        <v>291</v>
      </c>
      <c r="Q69" s="3" t="s">
        <v>538</v>
      </c>
      <c r="R69" s="3"/>
      <c r="S69" s="12"/>
      <c r="T69" s="3"/>
      <c r="U69" s="12"/>
      <c r="V69" s="3"/>
      <c r="W69" s="12"/>
      <c r="X69" s="17"/>
      <c r="Y69" s="6">
        <v>4970</v>
      </c>
      <c r="Z69" s="12" t="e">
        <f>#REF!*450</f>
        <v>#REF!</v>
      </c>
      <c r="AA69" s="4">
        <v>4</v>
      </c>
      <c r="AB69" s="8" t="e">
        <f>AA69*#REF!</f>
        <v>#REF!</v>
      </c>
      <c r="AC69" s="13" t="e">
        <f t="shared" si="7"/>
        <v>#REF!</v>
      </c>
      <c r="AD69" s="6">
        <f>4970</f>
        <v>4970</v>
      </c>
      <c r="AE69" s="6">
        <f t="shared" si="6"/>
        <v>497</v>
      </c>
    </row>
    <row r="70" spans="1:31" ht="117" customHeight="1">
      <c r="A70" s="3" t="s">
        <v>51</v>
      </c>
      <c r="B70" s="3" t="s">
        <v>51</v>
      </c>
      <c r="C70" s="3" t="s">
        <v>53</v>
      </c>
      <c r="D70" s="3" t="s">
        <v>23</v>
      </c>
      <c r="E70" s="3" t="s">
        <v>138</v>
      </c>
      <c r="F70" s="4" t="s">
        <v>24</v>
      </c>
      <c r="G70" s="4"/>
      <c r="H70" s="4"/>
      <c r="I70" s="4" t="s">
        <v>24</v>
      </c>
      <c r="J70" s="4"/>
      <c r="K70" s="4"/>
      <c r="L70" s="4"/>
      <c r="M70" s="5">
        <v>44196</v>
      </c>
      <c r="N70" s="4" t="s">
        <v>329</v>
      </c>
      <c r="O70" s="3" t="s">
        <v>37</v>
      </c>
      <c r="P70" s="12" t="s">
        <v>292</v>
      </c>
      <c r="Q70" s="3" t="s">
        <v>538</v>
      </c>
      <c r="R70" s="3"/>
      <c r="S70" s="12"/>
      <c r="T70" s="3"/>
      <c r="U70" s="12"/>
      <c r="V70" s="3"/>
      <c r="W70" s="12"/>
      <c r="X70" s="17"/>
      <c r="Y70" s="6">
        <v>4970</v>
      </c>
      <c r="Z70" s="12" t="e">
        <f>#REF!*450</f>
        <v>#REF!</v>
      </c>
      <c r="AA70" s="4">
        <v>4</v>
      </c>
      <c r="AB70" s="8" t="e">
        <f>AA70*#REF!</f>
        <v>#REF!</v>
      </c>
      <c r="AC70" s="13" t="e">
        <f t="shared" si="7"/>
        <v>#REF!</v>
      </c>
      <c r="AD70" s="6">
        <f>4970</f>
        <v>4970</v>
      </c>
      <c r="AE70" s="6">
        <f t="shared" si="6"/>
        <v>497</v>
      </c>
    </row>
    <row r="71" spans="1:31" ht="98.25" customHeight="1">
      <c r="A71" s="3" t="s">
        <v>51</v>
      </c>
      <c r="B71" s="3" t="s">
        <v>51</v>
      </c>
      <c r="C71" s="3" t="s">
        <v>53</v>
      </c>
      <c r="D71" s="3" t="s">
        <v>23</v>
      </c>
      <c r="E71" s="3" t="s">
        <v>138</v>
      </c>
      <c r="F71" s="4" t="s">
        <v>24</v>
      </c>
      <c r="G71" s="4"/>
      <c r="H71" s="4"/>
      <c r="I71" s="4" t="s">
        <v>24</v>
      </c>
      <c r="J71" s="4"/>
      <c r="K71" s="4"/>
      <c r="L71" s="4"/>
      <c r="M71" s="5">
        <v>44196</v>
      </c>
      <c r="N71" s="4" t="s">
        <v>329</v>
      </c>
      <c r="O71" s="3" t="s">
        <v>37</v>
      </c>
      <c r="P71" s="12" t="s">
        <v>288</v>
      </c>
      <c r="Q71" s="3" t="s">
        <v>588</v>
      </c>
      <c r="R71" s="3"/>
      <c r="S71" s="12"/>
      <c r="T71" s="3"/>
      <c r="U71" s="12"/>
      <c r="V71" s="3"/>
      <c r="W71" s="12"/>
      <c r="X71" s="17"/>
      <c r="Y71" s="6">
        <v>4970</v>
      </c>
      <c r="Z71" s="12" t="e">
        <f>#REF!*450</f>
        <v>#REF!</v>
      </c>
      <c r="AA71" s="4">
        <v>4</v>
      </c>
      <c r="AB71" s="8" t="e">
        <f>AA71*#REF!</f>
        <v>#REF!</v>
      </c>
      <c r="AC71" s="13" t="e">
        <f t="shared" si="7"/>
        <v>#REF!</v>
      </c>
      <c r="AD71" s="6">
        <f>4970</f>
        <v>4970</v>
      </c>
      <c r="AE71" s="6">
        <f t="shared" si="6"/>
        <v>497</v>
      </c>
    </row>
    <row r="72" spans="1:31" ht="91.5" customHeight="1">
      <c r="A72" s="3" t="s">
        <v>51</v>
      </c>
      <c r="B72" s="3" t="s">
        <v>51</v>
      </c>
      <c r="C72" s="3" t="s">
        <v>53</v>
      </c>
      <c r="D72" s="3" t="s">
        <v>23</v>
      </c>
      <c r="E72" s="3" t="s">
        <v>138</v>
      </c>
      <c r="F72" s="4" t="s">
        <v>24</v>
      </c>
      <c r="G72" s="4"/>
      <c r="H72" s="4"/>
      <c r="I72" s="4" t="s">
        <v>24</v>
      </c>
      <c r="J72" s="4"/>
      <c r="K72" s="4"/>
      <c r="L72" s="4"/>
      <c r="M72" s="5">
        <v>44196</v>
      </c>
      <c r="N72" s="4" t="s">
        <v>329</v>
      </c>
      <c r="O72" s="3" t="s">
        <v>37</v>
      </c>
      <c r="P72" s="12" t="s">
        <v>289</v>
      </c>
      <c r="Q72" s="3" t="s">
        <v>588</v>
      </c>
      <c r="R72" s="3"/>
      <c r="S72" s="12"/>
      <c r="T72" s="3"/>
      <c r="U72" s="12"/>
      <c r="V72" s="3"/>
      <c r="W72" s="12"/>
      <c r="X72" s="17"/>
      <c r="Y72" s="6">
        <v>4970</v>
      </c>
      <c r="Z72" s="12" t="e">
        <f>#REF!*450</f>
        <v>#REF!</v>
      </c>
      <c r="AA72" s="4">
        <v>4</v>
      </c>
      <c r="AB72" s="8" t="e">
        <f>AA72*#REF!</f>
        <v>#REF!</v>
      </c>
      <c r="AC72" s="13" t="e">
        <f t="shared" si="7"/>
        <v>#REF!</v>
      </c>
      <c r="AD72" s="6">
        <f>4970</f>
        <v>4970</v>
      </c>
      <c r="AE72" s="6">
        <f t="shared" si="6"/>
        <v>497</v>
      </c>
    </row>
    <row r="73" spans="1:31" ht="99.75" customHeight="1">
      <c r="A73" s="3" t="s">
        <v>51</v>
      </c>
      <c r="B73" s="3" t="s">
        <v>51</v>
      </c>
      <c r="C73" s="3" t="s">
        <v>54</v>
      </c>
      <c r="D73" s="3" t="s">
        <v>23</v>
      </c>
      <c r="E73" s="3" t="s">
        <v>139</v>
      </c>
      <c r="F73" s="4" t="s">
        <v>24</v>
      </c>
      <c r="G73" s="4" t="s">
        <v>24</v>
      </c>
      <c r="H73" s="4" t="s">
        <v>24</v>
      </c>
      <c r="I73" s="4" t="s">
        <v>24</v>
      </c>
      <c r="J73" s="4" t="s">
        <v>24</v>
      </c>
      <c r="K73" s="4" t="s">
        <v>24</v>
      </c>
      <c r="L73" s="4" t="s">
        <v>24</v>
      </c>
      <c r="M73" s="5">
        <v>44196</v>
      </c>
      <c r="N73" s="4" t="s">
        <v>562</v>
      </c>
      <c r="O73" s="3" t="s">
        <v>271</v>
      </c>
      <c r="P73" s="18" t="s">
        <v>359</v>
      </c>
      <c r="Q73" s="3" t="s">
        <v>538</v>
      </c>
      <c r="R73" s="3"/>
      <c r="S73" s="18"/>
      <c r="T73" s="18"/>
      <c r="U73" s="10"/>
      <c r="V73" s="10"/>
      <c r="W73" s="3"/>
      <c r="X73" s="11"/>
      <c r="Y73" s="6">
        <v>3080</v>
      </c>
      <c r="Z73" s="6" t="e">
        <f>#REF!*450</f>
        <v>#REF!</v>
      </c>
      <c r="AA73" s="4">
        <v>2</v>
      </c>
      <c r="AB73" s="8" t="e">
        <f>AA73*#REF!</f>
        <v>#REF!</v>
      </c>
      <c r="AC73" s="13" t="e">
        <f t="shared" si="7"/>
        <v>#REF!</v>
      </c>
      <c r="AD73" s="6">
        <v>3080</v>
      </c>
      <c r="AE73" s="6">
        <f t="shared" si="6"/>
        <v>308</v>
      </c>
    </row>
    <row r="74" spans="1:31" ht="99.75" customHeight="1">
      <c r="A74" s="3" t="s">
        <v>51</v>
      </c>
      <c r="B74" s="3" t="s">
        <v>51</v>
      </c>
      <c r="C74" s="3" t="s">
        <v>54</v>
      </c>
      <c r="D74" s="3" t="s">
        <v>23</v>
      </c>
      <c r="E74" s="3" t="s">
        <v>139</v>
      </c>
      <c r="F74" s="4" t="s">
        <v>24</v>
      </c>
      <c r="G74" s="4" t="s">
        <v>24</v>
      </c>
      <c r="H74" s="4" t="s">
        <v>24</v>
      </c>
      <c r="I74" s="4" t="s">
        <v>24</v>
      </c>
      <c r="J74" s="4" t="s">
        <v>24</v>
      </c>
      <c r="K74" s="4" t="s">
        <v>24</v>
      </c>
      <c r="L74" s="4" t="s">
        <v>24</v>
      </c>
      <c r="M74" s="5">
        <v>44196</v>
      </c>
      <c r="N74" s="4" t="s">
        <v>562</v>
      </c>
      <c r="O74" s="3" t="s">
        <v>271</v>
      </c>
      <c r="P74" s="18" t="s">
        <v>469</v>
      </c>
      <c r="Q74" s="18" t="s">
        <v>537</v>
      </c>
      <c r="R74" s="18"/>
      <c r="S74" s="18"/>
      <c r="T74" s="18"/>
      <c r="U74" s="10"/>
      <c r="V74" s="10"/>
      <c r="W74" s="3"/>
      <c r="X74" s="11"/>
      <c r="Y74" s="6">
        <v>3080</v>
      </c>
      <c r="Z74" s="6" t="e">
        <f>#REF!*450</f>
        <v>#REF!</v>
      </c>
      <c r="AA74" s="4">
        <v>2</v>
      </c>
      <c r="AB74" s="8" t="e">
        <f>AA74*#REF!</f>
        <v>#REF!</v>
      </c>
      <c r="AC74" s="13" t="e">
        <f t="shared" si="7"/>
        <v>#REF!</v>
      </c>
      <c r="AD74" s="6">
        <v>3080</v>
      </c>
      <c r="AE74" s="6">
        <f t="shared" si="6"/>
        <v>308</v>
      </c>
    </row>
    <row r="75" spans="1:31" ht="99.75" customHeight="1">
      <c r="A75" s="3" t="s">
        <v>51</v>
      </c>
      <c r="B75" s="3" t="s">
        <v>51</v>
      </c>
      <c r="C75" s="3" t="s">
        <v>54</v>
      </c>
      <c r="D75" s="3" t="s">
        <v>23</v>
      </c>
      <c r="E75" s="3" t="s">
        <v>139</v>
      </c>
      <c r="F75" s="4" t="s">
        <v>24</v>
      </c>
      <c r="G75" s="4" t="s">
        <v>24</v>
      </c>
      <c r="H75" s="4" t="s">
        <v>24</v>
      </c>
      <c r="I75" s="4" t="s">
        <v>24</v>
      </c>
      <c r="J75" s="4" t="s">
        <v>24</v>
      </c>
      <c r="K75" s="4" t="s">
        <v>24</v>
      </c>
      <c r="L75" s="4" t="s">
        <v>24</v>
      </c>
      <c r="M75" s="5">
        <v>44196</v>
      </c>
      <c r="N75" s="4" t="s">
        <v>562</v>
      </c>
      <c r="O75" s="3" t="s">
        <v>271</v>
      </c>
      <c r="P75" s="18" t="s">
        <v>360</v>
      </c>
      <c r="Q75" s="3" t="s">
        <v>588</v>
      </c>
      <c r="R75" s="3"/>
      <c r="S75" s="18"/>
      <c r="T75" s="18"/>
      <c r="U75" s="10"/>
      <c r="V75" s="10"/>
      <c r="W75" s="3"/>
      <c r="X75" s="11"/>
      <c r="Y75" s="6">
        <v>3080</v>
      </c>
      <c r="Z75" s="6" t="e">
        <f>#REF!*450</f>
        <v>#REF!</v>
      </c>
      <c r="AA75" s="4">
        <v>2</v>
      </c>
      <c r="AB75" s="8" t="e">
        <f>AA75*#REF!</f>
        <v>#REF!</v>
      </c>
      <c r="AC75" s="13" t="e">
        <f t="shared" si="7"/>
        <v>#REF!</v>
      </c>
      <c r="AD75" s="6">
        <v>3080</v>
      </c>
      <c r="AE75" s="6">
        <f t="shared" si="6"/>
        <v>308</v>
      </c>
    </row>
    <row r="76" spans="1:31" ht="99.75" customHeight="1">
      <c r="A76" s="3" t="s">
        <v>51</v>
      </c>
      <c r="B76" s="3" t="s">
        <v>51</v>
      </c>
      <c r="C76" s="3" t="s">
        <v>54</v>
      </c>
      <c r="D76" s="3" t="s">
        <v>23</v>
      </c>
      <c r="E76" s="3" t="s">
        <v>139</v>
      </c>
      <c r="F76" s="4" t="s">
        <v>24</v>
      </c>
      <c r="G76" s="4" t="s">
        <v>24</v>
      </c>
      <c r="H76" s="4" t="s">
        <v>24</v>
      </c>
      <c r="I76" s="4" t="s">
        <v>24</v>
      </c>
      <c r="J76" s="4" t="s">
        <v>24</v>
      </c>
      <c r="K76" s="4" t="s">
        <v>24</v>
      </c>
      <c r="L76" s="4" t="s">
        <v>24</v>
      </c>
      <c r="M76" s="5">
        <v>44196</v>
      </c>
      <c r="N76" s="4" t="s">
        <v>562</v>
      </c>
      <c r="O76" s="3" t="s">
        <v>271</v>
      </c>
      <c r="P76" s="18" t="s">
        <v>361</v>
      </c>
      <c r="Q76" s="3" t="s">
        <v>588</v>
      </c>
      <c r="R76" s="3"/>
      <c r="S76" s="18"/>
      <c r="T76" s="18"/>
      <c r="U76" s="10"/>
      <c r="V76" s="10"/>
      <c r="W76" s="3"/>
      <c r="X76" s="11"/>
      <c r="Y76" s="6">
        <v>3080</v>
      </c>
      <c r="Z76" s="6" t="e">
        <f>#REF!*450</f>
        <v>#REF!</v>
      </c>
      <c r="AA76" s="4">
        <v>2</v>
      </c>
      <c r="AB76" s="8" t="e">
        <f>AA76*#REF!</f>
        <v>#REF!</v>
      </c>
      <c r="AC76" s="13" t="e">
        <f t="shared" si="7"/>
        <v>#REF!</v>
      </c>
      <c r="AD76" s="6">
        <v>3080</v>
      </c>
      <c r="AE76" s="6">
        <f t="shared" si="6"/>
        <v>308</v>
      </c>
    </row>
    <row r="77" spans="1:31" ht="75" customHeight="1">
      <c r="A77" s="3" t="s">
        <v>51</v>
      </c>
      <c r="B77" s="3" t="s">
        <v>51</v>
      </c>
      <c r="C77" s="3" t="s">
        <v>223</v>
      </c>
      <c r="D77" s="3" t="s">
        <v>23</v>
      </c>
      <c r="E77" s="3" t="s">
        <v>140</v>
      </c>
      <c r="F77" s="4" t="s">
        <v>24</v>
      </c>
      <c r="G77" s="4" t="s">
        <v>24</v>
      </c>
      <c r="H77" s="4" t="s">
        <v>24</v>
      </c>
      <c r="I77" s="4" t="s">
        <v>24</v>
      </c>
      <c r="J77" s="4" t="s">
        <v>24</v>
      </c>
      <c r="K77" s="4" t="s">
        <v>24</v>
      </c>
      <c r="L77" s="4" t="s">
        <v>24</v>
      </c>
      <c r="M77" s="9">
        <v>43850</v>
      </c>
      <c r="N77" s="7" t="s">
        <v>118</v>
      </c>
      <c r="O77" s="3" t="s">
        <v>412</v>
      </c>
      <c r="P77" s="3" t="s">
        <v>476</v>
      </c>
      <c r="Q77" s="3"/>
      <c r="R77" s="3"/>
      <c r="S77" s="3"/>
      <c r="T77" s="3"/>
      <c r="U77" s="10"/>
      <c r="V77" s="10"/>
      <c r="W77" s="10"/>
      <c r="X77" s="19" t="s">
        <v>477</v>
      </c>
      <c r="Y77" s="12"/>
      <c r="Z77" s="12"/>
      <c r="AA77" s="4">
        <v>1</v>
      </c>
      <c r="AB77" s="8"/>
      <c r="AC77" s="13">
        <f>25*1000</f>
        <v>25000</v>
      </c>
      <c r="AD77" s="13"/>
      <c r="AE77" s="11" t="s">
        <v>557</v>
      </c>
    </row>
    <row r="78" spans="1:31" ht="75" customHeight="1">
      <c r="A78" s="3" t="s">
        <v>51</v>
      </c>
      <c r="B78" s="3" t="s">
        <v>51</v>
      </c>
      <c r="C78" s="3" t="s">
        <v>218</v>
      </c>
      <c r="D78" s="3" t="s">
        <v>23</v>
      </c>
      <c r="E78" s="3" t="s">
        <v>141</v>
      </c>
      <c r="F78" s="4" t="s">
        <v>24</v>
      </c>
      <c r="G78" s="4" t="s">
        <v>24</v>
      </c>
      <c r="H78" s="4" t="s">
        <v>24</v>
      </c>
      <c r="I78" s="4" t="s">
        <v>24</v>
      </c>
      <c r="J78" s="4" t="s">
        <v>24</v>
      </c>
      <c r="K78" s="4" t="s">
        <v>24</v>
      </c>
      <c r="L78" s="4" t="s">
        <v>24</v>
      </c>
      <c r="M78" s="9">
        <v>43850</v>
      </c>
      <c r="N78" s="7" t="s">
        <v>118</v>
      </c>
      <c r="O78" s="3" t="s">
        <v>412</v>
      </c>
      <c r="P78" s="3" t="s">
        <v>476</v>
      </c>
      <c r="Q78" s="3"/>
      <c r="R78" s="3"/>
      <c r="S78" s="3"/>
      <c r="T78" s="3"/>
      <c r="U78" s="10"/>
      <c r="V78" s="10"/>
      <c r="W78" s="10"/>
      <c r="X78" s="11" t="s">
        <v>472</v>
      </c>
      <c r="Y78" s="12"/>
      <c r="Z78" s="12"/>
      <c r="AA78" s="4">
        <v>1</v>
      </c>
      <c r="AB78" s="8"/>
      <c r="AC78" s="13">
        <f>25*1000</f>
        <v>25000</v>
      </c>
      <c r="AD78" s="13"/>
      <c r="AE78" s="11" t="s">
        <v>557</v>
      </c>
    </row>
    <row r="79" spans="1:31" ht="75" customHeight="1">
      <c r="A79" s="3" t="s">
        <v>51</v>
      </c>
      <c r="B79" s="3" t="s">
        <v>51</v>
      </c>
      <c r="C79" s="3" t="s">
        <v>55</v>
      </c>
      <c r="D79" s="3" t="s">
        <v>23</v>
      </c>
      <c r="E79" s="3" t="s">
        <v>142</v>
      </c>
      <c r="F79" s="4"/>
      <c r="G79" s="4" t="s">
        <v>24</v>
      </c>
      <c r="H79" s="4" t="s">
        <v>24</v>
      </c>
      <c r="I79" s="4" t="s">
        <v>24</v>
      </c>
      <c r="J79" s="4" t="s">
        <v>24</v>
      </c>
      <c r="K79" s="4" t="s">
        <v>24</v>
      </c>
      <c r="L79" s="4" t="s">
        <v>24</v>
      </c>
      <c r="M79" s="5">
        <v>43813</v>
      </c>
      <c r="N79" s="3" t="s">
        <v>332</v>
      </c>
      <c r="O79" s="3" t="s">
        <v>30</v>
      </c>
      <c r="P79" s="3" t="s">
        <v>273</v>
      </c>
      <c r="Q79" s="3" t="s">
        <v>539</v>
      </c>
      <c r="R79" s="3"/>
      <c r="S79" s="3"/>
      <c r="T79" s="3"/>
      <c r="U79" s="3"/>
      <c r="V79" s="3"/>
      <c r="W79" s="3"/>
      <c r="X79" s="3" t="s">
        <v>195</v>
      </c>
      <c r="Y79" s="6">
        <v>4540</v>
      </c>
      <c r="Z79" s="6" t="e">
        <f>#REF!*450</f>
        <v>#REF!</v>
      </c>
      <c r="AA79" s="4">
        <v>5</v>
      </c>
      <c r="AB79" s="8" t="e">
        <f>AA79*#REF!</f>
        <v>#REF!</v>
      </c>
      <c r="AC79" s="13" t="e">
        <f aca="true" t="shared" si="8" ref="AC79:AC89">AA79*(Y79+Z79)</f>
        <v>#REF!</v>
      </c>
      <c r="AD79" s="6">
        <f>4540</f>
        <v>4540</v>
      </c>
      <c r="AE79" s="6">
        <f aca="true" t="shared" si="9" ref="AE79:AE89">AD79/10</f>
        <v>454</v>
      </c>
    </row>
    <row r="80" spans="1:31" ht="75" customHeight="1">
      <c r="A80" s="3" t="s">
        <v>51</v>
      </c>
      <c r="B80" s="3" t="s">
        <v>51</v>
      </c>
      <c r="C80" s="3" t="s">
        <v>55</v>
      </c>
      <c r="D80" s="3" t="s">
        <v>23</v>
      </c>
      <c r="E80" s="3" t="s">
        <v>142</v>
      </c>
      <c r="F80" s="4"/>
      <c r="G80" s="4" t="s">
        <v>24</v>
      </c>
      <c r="H80" s="4" t="s">
        <v>24</v>
      </c>
      <c r="I80" s="4" t="s">
        <v>24</v>
      </c>
      <c r="J80" s="4" t="s">
        <v>24</v>
      </c>
      <c r="K80" s="4" t="s">
        <v>24</v>
      </c>
      <c r="L80" s="4" t="s">
        <v>24</v>
      </c>
      <c r="M80" s="5">
        <v>43813</v>
      </c>
      <c r="N80" s="3" t="s">
        <v>332</v>
      </c>
      <c r="O80" s="3" t="s">
        <v>30</v>
      </c>
      <c r="P80" s="3" t="s">
        <v>594</v>
      </c>
      <c r="Q80" s="3" t="s">
        <v>539</v>
      </c>
      <c r="R80" s="3"/>
      <c r="S80" s="3"/>
      <c r="T80" s="3"/>
      <c r="U80" s="3"/>
      <c r="V80" s="3"/>
      <c r="W80" s="3"/>
      <c r="X80" s="3" t="s">
        <v>195</v>
      </c>
      <c r="Y80" s="6">
        <v>4540</v>
      </c>
      <c r="Z80" s="6" t="e">
        <f>#REF!*450</f>
        <v>#REF!</v>
      </c>
      <c r="AA80" s="4">
        <v>5</v>
      </c>
      <c r="AB80" s="8" t="e">
        <f>AA80*#REF!</f>
        <v>#REF!</v>
      </c>
      <c r="AC80" s="13" t="e">
        <f t="shared" si="8"/>
        <v>#REF!</v>
      </c>
      <c r="AD80" s="6">
        <f>4540</f>
        <v>4540</v>
      </c>
      <c r="AE80" s="6">
        <f t="shared" si="9"/>
        <v>454</v>
      </c>
    </row>
    <row r="81" spans="1:31" ht="75" customHeight="1">
      <c r="A81" s="3" t="s">
        <v>51</v>
      </c>
      <c r="B81" s="3" t="s">
        <v>51</v>
      </c>
      <c r="C81" s="3" t="s">
        <v>55</v>
      </c>
      <c r="D81" s="3" t="s">
        <v>23</v>
      </c>
      <c r="E81" s="3" t="s">
        <v>142</v>
      </c>
      <c r="F81" s="4"/>
      <c r="G81" s="4" t="s">
        <v>24</v>
      </c>
      <c r="H81" s="4" t="s">
        <v>24</v>
      </c>
      <c r="I81" s="4" t="s">
        <v>24</v>
      </c>
      <c r="J81" s="4" t="s">
        <v>24</v>
      </c>
      <c r="K81" s="4" t="s">
        <v>24</v>
      </c>
      <c r="L81" s="4" t="s">
        <v>24</v>
      </c>
      <c r="M81" s="5">
        <v>43813</v>
      </c>
      <c r="N81" s="3" t="s">
        <v>332</v>
      </c>
      <c r="O81" s="3" t="s">
        <v>30</v>
      </c>
      <c r="P81" s="3" t="s">
        <v>274</v>
      </c>
      <c r="Q81" s="3" t="s">
        <v>539</v>
      </c>
      <c r="R81" s="3"/>
      <c r="S81" s="3"/>
      <c r="T81" s="3"/>
      <c r="U81" s="3"/>
      <c r="V81" s="3"/>
      <c r="W81" s="3"/>
      <c r="X81" s="3" t="s">
        <v>195</v>
      </c>
      <c r="Y81" s="6">
        <v>4540</v>
      </c>
      <c r="Z81" s="6" t="e">
        <f>#REF!*450</f>
        <v>#REF!</v>
      </c>
      <c r="AA81" s="4">
        <v>5</v>
      </c>
      <c r="AB81" s="8" t="e">
        <f>AA81*#REF!</f>
        <v>#REF!</v>
      </c>
      <c r="AC81" s="13" t="e">
        <f t="shared" si="8"/>
        <v>#REF!</v>
      </c>
      <c r="AD81" s="6">
        <f>4540</f>
        <v>4540</v>
      </c>
      <c r="AE81" s="6">
        <f t="shared" si="9"/>
        <v>454</v>
      </c>
    </row>
    <row r="82" spans="1:31" ht="75" customHeight="1">
      <c r="A82" s="3" t="s">
        <v>51</v>
      </c>
      <c r="B82" s="3" t="s">
        <v>51</v>
      </c>
      <c r="C82" s="3" t="s">
        <v>55</v>
      </c>
      <c r="D82" s="3" t="s">
        <v>23</v>
      </c>
      <c r="E82" s="3" t="s">
        <v>142</v>
      </c>
      <c r="F82" s="4"/>
      <c r="G82" s="4" t="s">
        <v>24</v>
      </c>
      <c r="H82" s="4" t="s">
        <v>24</v>
      </c>
      <c r="I82" s="4" t="s">
        <v>24</v>
      </c>
      <c r="J82" s="4" t="s">
        <v>24</v>
      </c>
      <c r="K82" s="4" t="s">
        <v>24</v>
      </c>
      <c r="L82" s="4" t="s">
        <v>24</v>
      </c>
      <c r="M82" s="5">
        <v>43813</v>
      </c>
      <c r="N82" s="3" t="s">
        <v>332</v>
      </c>
      <c r="O82" s="3" t="s">
        <v>30</v>
      </c>
      <c r="P82" s="3" t="s">
        <v>275</v>
      </c>
      <c r="Q82" s="3" t="s">
        <v>539</v>
      </c>
      <c r="R82" s="3"/>
      <c r="S82" s="3"/>
      <c r="T82" s="3"/>
      <c r="U82" s="3"/>
      <c r="V82" s="3"/>
      <c r="W82" s="3"/>
      <c r="X82" s="3" t="s">
        <v>195</v>
      </c>
      <c r="Y82" s="6">
        <v>4540</v>
      </c>
      <c r="Z82" s="6" t="e">
        <f>#REF!*450</f>
        <v>#REF!</v>
      </c>
      <c r="AA82" s="4">
        <v>5</v>
      </c>
      <c r="AB82" s="8" t="e">
        <f>AA82*#REF!</f>
        <v>#REF!</v>
      </c>
      <c r="AC82" s="13" t="e">
        <f t="shared" si="8"/>
        <v>#REF!</v>
      </c>
      <c r="AD82" s="6">
        <f>4540</f>
        <v>4540</v>
      </c>
      <c r="AE82" s="6">
        <f t="shared" si="9"/>
        <v>454</v>
      </c>
    </row>
    <row r="83" spans="1:31" ht="75" customHeight="1">
      <c r="A83" s="3" t="s">
        <v>51</v>
      </c>
      <c r="B83" s="3" t="s">
        <v>51</v>
      </c>
      <c r="C83" s="3" t="s">
        <v>55</v>
      </c>
      <c r="D83" s="3" t="s">
        <v>23</v>
      </c>
      <c r="E83" s="3" t="s">
        <v>142</v>
      </c>
      <c r="F83" s="4"/>
      <c r="G83" s="4" t="s">
        <v>24</v>
      </c>
      <c r="H83" s="4" t="s">
        <v>24</v>
      </c>
      <c r="I83" s="4" t="s">
        <v>24</v>
      </c>
      <c r="J83" s="4" t="s">
        <v>24</v>
      </c>
      <c r="K83" s="4" t="s">
        <v>24</v>
      </c>
      <c r="L83" s="4" t="s">
        <v>24</v>
      </c>
      <c r="M83" s="5">
        <v>43813</v>
      </c>
      <c r="N83" s="3" t="s">
        <v>332</v>
      </c>
      <c r="O83" s="3" t="s">
        <v>30</v>
      </c>
      <c r="P83" s="14" t="s">
        <v>276</v>
      </c>
      <c r="Q83" s="3" t="s">
        <v>539</v>
      </c>
      <c r="R83" s="3"/>
      <c r="S83" s="3"/>
      <c r="T83" s="3"/>
      <c r="U83" s="3"/>
      <c r="V83" s="3"/>
      <c r="W83" s="3"/>
      <c r="X83" s="3" t="s">
        <v>195</v>
      </c>
      <c r="Y83" s="6">
        <v>4540</v>
      </c>
      <c r="Z83" s="6" t="e">
        <f>#REF!*450</f>
        <v>#REF!</v>
      </c>
      <c r="AA83" s="4">
        <v>5</v>
      </c>
      <c r="AB83" s="8" t="e">
        <f>AA83*#REF!</f>
        <v>#REF!</v>
      </c>
      <c r="AC83" s="13" t="e">
        <f t="shared" si="8"/>
        <v>#REF!</v>
      </c>
      <c r="AD83" s="6">
        <f>4540</f>
        <v>4540</v>
      </c>
      <c r="AE83" s="6">
        <f t="shared" si="9"/>
        <v>454</v>
      </c>
    </row>
    <row r="84" spans="1:31" ht="75" customHeight="1">
      <c r="A84" s="3" t="s">
        <v>51</v>
      </c>
      <c r="B84" s="3" t="s">
        <v>51</v>
      </c>
      <c r="C84" s="3" t="s">
        <v>56</v>
      </c>
      <c r="D84" s="3" t="s">
        <v>23</v>
      </c>
      <c r="E84" s="3" t="s">
        <v>143</v>
      </c>
      <c r="F84" s="4" t="s">
        <v>24</v>
      </c>
      <c r="G84" s="4"/>
      <c r="H84" s="4"/>
      <c r="I84" s="4" t="s">
        <v>24</v>
      </c>
      <c r="J84" s="4"/>
      <c r="K84" s="4" t="s">
        <v>24</v>
      </c>
      <c r="L84" s="4" t="s">
        <v>24</v>
      </c>
      <c r="M84" s="5">
        <v>44443</v>
      </c>
      <c r="N84" s="3" t="s">
        <v>367</v>
      </c>
      <c r="O84" s="3" t="s">
        <v>32</v>
      </c>
      <c r="P84" s="3" t="s">
        <v>543</v>
      </c>
      <c r="Q84" s="12" t="s">
        <v>538</v>
      </c>
      <c r="R84" s="12"/>
      <c r="S84" s="3"/>
      <c r="T84" s="12"/>
      <c r="U84" s="3"/>
      <c r="V84" s="18"/>
      <c r="W84" s="3"/>
      <c r="X84" s="12"/>
      <c r="Y84" s="6">
        <f aca="true" t="shared" si="10" ref="Y84:Y89">2850+510</f>
        <v>3360</v>
      </c>
      <c r="Z84" s="6" t="e">
        <f>#REF!*450</f>
        <v>#REF!</v>
      </c>
      <c r="AA84" s="4">
        <v>4</v>
      </c>
      <c r="AB84" s="8" t="e">
        <f>AA84*#REF!</f>
        <v>#REF!</v>
      </c>
      <c r="AC84" s="13" t="e">
        <f t="shared" si="8"/>
        <v>#REF!</v>
      </c>
      <c r="AD84" s="6">
        <f aca="true" t="shared" si="11" ref="AD84:AD89">Y84</f>
        <v>3360</v>
      </c>
      <c r="AE84" s="6">
        <f t="shared" si="9"/>
        <v>336</v>
      </c>
    </row>
    <row r="85" spans="1:31" ht="75" customHeight="1">
      <c r="A85" s="3" t="s">
        <v>51</v>
      </c>
      <c r="B85" s="3" t="s">
        <v>51</v>
      </c>
      <c r="C85" s="3" t="s">
        <v>56</v>
      </c>
      <c r="D85" s="3" t="s">
        <v>23</v>
      </c>
      <c r="E85" s="3" t="s">
        <v>143</v>
      </c>
      <c r="F85" s="4" t="s">
        <v>24</v>
      </c>
      <c r="G85" s="4"/>
      <c r="H85" s="4"/>
      <c r="I85" s="4" t="s">
        <v>24</v>
      </c>
      <c r="J85" s="4"/>
      <c r="K85" s="4" t="s">
        <v>24</v>
      </c>
      <c r="L85" s="4" t="s">
        <v>24</v>
      </c>
      <c r="M85" s="5">
        <v>44443</v>
      </c>
      <c r="N85" s="3" t="s">
        <v>367</v>
      </c>
      <c r="O85" s="3" t="s">
        <v>32</v>
      </c>
      <c r="P85" s="3" t="s">
        <v>551</v>
      </c>
      <c r="Q85" s="12" t="s">
        <v>553</v>
      </c>
      <c r="R85" s="12"/>
      <c r="S85" s="3"/>
      <c r="T85" s="12"/>
      <c r="U85" s="3"/>
      <c r="V85" s="18"/>
      <c r="W85" s="3"/>
      <c r="X85" s="12"/>
      <c r="Y85" s="6">
        <f t="shared" si="10"/>
        <v>3360</v>
      </c>
      <c r="Z85" s="6" t="e">
        <f>#REF!*450</f>
        <v>#REF!</v>
      </c>
      <c r="AA85" s="4">
        <v>4</v>
      </c>
      <c r="AB85" s="8" t="e">
        <f>AA85*#REF!</f>
        <v>#REF!</v>
      </c>
      <c r="AC85" s="13" t="e">
        <f t="shared" si="8"/>
        <v>#REF!</v>
      </c>
      <c r="AD85" s="6">
        <f t="shared" si="11"/>
        <v>3360</v>
      </c>
      <c r="AE85" s="6">
        <f t="shared" si="9"/>
        <v>336</v>
      </c>
    </row>
    <row r="86" spans="1:31" ht="75" customHeight="1">
      <c r="A86" s="3" t="s">
        <v>51</v>
      </c>
      <c r="B86" s="3" t="s">
        <v>51</v>
      </c>
      <c r="C86" s="3" t="s">
        <v>56</v>
      </c>
      <c r="D86" s="3" t="s">
        <v>23</v>
      </c>
      <c r="E86" s="3" t="s">
        <v>143</v>
      </c>
      <c r="F86" s="4" t="s">
        <v>24</v>
      </c>
      <c r="G86" s="4"/>
      <c r="H86" s="4"/>
      <c r="I86" s="4" t="s">
        <v>24</v>
      </c>
      <c r="J86" s="4"/>
      <c r="K86" s="4" t="s">
        <v>24</v>
      </c>
      <c r="L86" s="4" t="s">
        <v>24</v>
      </c>
      <c r="M86" s="5">
        <v>44443</v>
      </c>
      <c r="N86" s="3" t="s">
        <v>367</v>
      </c>
      <c r="O86" s="3" t="s">
        <v>32</v>
      </c>
      <c r="P86" s="3" t="s">
        <v>563</v>
      </c>
      <c r="Q86" s="18" t="s">
        <v>538</v>
      </c>
      <c r="R86" s="18"/>
      <c r="S86" s="3"/>
      <c r="T86" s="12"/>
      <c r="U86" s="3"/>
      <c r="V86" s="18"/>
      <c r="W86" s="3"/>
      <c r="X86" s="12"/>
      <c r="Y86" s="6">
        <f t="shared" si="10"/>
        <v>3360</v>
      </c>
      <c r="Z86" s="6" t="e">
        <f>#REF!*450</f>
        <v>#REF!</v>
      </c>
      <c r="AA86" s="4">
        <v>4</v>
      </c>
      <c r="AB86" s="8" t="e">
        <f>AA86*#REF!</f>
        <v>#REF!</v>
      </c>
      <c r="AC86" s="13" t="e">
        <f t="shared" si="8"/>
        <v>#REF!</v>
      </c>
      <c r="AD86" s="6">
        <f t="shared" si="11"/>
        <v>3360</v>
      </c>
      <c r="AE86" s="6">
        <f t="shared" si="9"/>
        <v>336</v>
      </c>
    </row>
    <row r="87" spans="1:31" ht="75" customHeight="1">
      <c r="A87" s="3" t="s">
        <v>51</v>
      </c>
      <c r="B87" s="3" t="s">
        <v>51</v>
      </c>
      <c r="C87" s="3" t="s">
        <v>56</v>
      </c>
      <c r="D87" s="3" t="s">
        <v>23</v>
      </c>
      <c r="E87" s="3" t="s">
        <v>143</v>
      </c>
      <c r="F87" s="4" t="s">
        <v>24</v>
      </c>
      <c r="G87" s="4"/>
      <c r="H87" s="4"/>
      <c r="I87" s="4" t="s">
        <v>24</v>
      </c>
      <c r="J87" s="4"/>
      <c r="K87" s="4" t="s">
        <v>24</v>
      </c>
      <c r="L87" s="4" t="s">
        <v>24</v>
      </c>
      <c r="M87" s="5">
        <v>44443</v>
      </c>
      <c r="N87" s="3" t="s">
        <v>367</v>
      </c>
      <c r="O87" s="3" t="s">
        <v>32</v>
      </c>
      <c r="P87" s="3" t="s">
        <v>552</v>
      </c>
      <c r="Q87" s="18" t="s">
        <v>564</v>
      </c>
      <c r="R87" s="18"/>
      <c r="S87" s="3"/>
      <c r="T87" s="12"/>
      <c r="U87" s="3"/>
      <c r="V87" s="18"/>
      <c r="W87" s="3"/>
      <c r="X87" s="12"/>
      <c r="Y87" s="6">
        <f t="shared" si="10"/>
        <v>3360</v>
      </c>
      <c r="Z87" s="6" t="e">
        <f>#REF!*450</f>
        <v>#REF!</v>
      </c>
      <c r="AA87" s="4">
        <v>4</v>
      </c>
      <c r="AB87" s="8" t="e">
        <f>AA87*#REF!</f>
        <v>#REF!</v>
      </c>
      <c r="AC87" s="13" t="e">
        <f t="shared" si="8"/>
        <v>#REF!</v>
      </c>
      <c r="AD87" s="6">
        <f t="shared" si="11"/>
        <v>3360</v>
      </c>
      <c r="AE87" s="6">
        <f t="shared" si="9"/>
        <v>336</v>
      </c>
    </row>
    <row r="88" spans="1:31" ht="75" customHeight="1">
      <c r="A88" s="3" t="s">
        <v>51</v>
      </c>
      <c r="B88" s="3" t="s">
        <v>51</v>
      </c>
      <c r="C88" s="3" t="s">
        <v>56</v>
      </c>
      <c r="D88" s="3" t="s">
        <v>23</v>
      </c>
      <c r="E88" s="3" t="s">
        <v>143</v>
      </c>
      <c r="F88" s="4" t="s">
        <v>24</v>
      </c>
      <c r="G88" s="4"/>
      <c r="H88" s="4"/>
      <c r="I88" s="4" t="s">
        <v>24</v>
      </c>
      <c r="J88" s="4"/>
      <c r="K88" s="4" t="s">
        <v>24</v>
      </c>
      <c r="L88" s="4" t="s">
        <v>24</v>
      </c>
      <c r="M88" s="5">
        <v>44443</v>
      </c>
      <c r="N88" s="3" t="s">
        <v>367</v>
      </c>
      <c r="O88" s="3" t="s">
        <v>32</v>
      </c>
      <c r="P88" s="12" t="s">
        <v>541</v>
      </c>
      <c r="Q88" s="12" t="s">
        <v>588</v>
      </c>
      <c r="R88" s="12"/>
      <c r="S88" s="3"/>
      <c r="T88" s="12"/>
      <c r="U88" s="3"/>
      <c r="V88" s="18"/>
      <c r="W88" s="3"/>
      <c r="X88" s="12"/>
      <c r="Y88" s="6">
        <f t="shared" si="10"/>
        <v>3360</v>
      </c>
      <c r="Z88" s="6" t="e">
        <f>#REF!*450</f>
        <v>#REF!</v>
      </c>
      <c r="AA88" s="4">
        <v>4</v>
      </c>
      <c r="AB88" s="8" t="e">
        <f>AA88*#REF!</f>
        <v>#REF!</v>
      </c>
      <c r="AC88" s="13" t="e">
        <f t="shared" si="8"/>
        <v>#REF!</v>
      </c>
      <c r="AD88" s="6">
        <f t="shared" si="11"/>
        <v>3360</v>
      </c>
      <c r="AE88" s="6">
        <f t="shared" si="9"/>
        <v>336</v>
      </c>
    </row>
    <row r="89" spans="1:31" ht="75" customHeight="1">
      <c r="A89" s="3" t="s">
        <v>51</v>
      </c>
      <c r="B89" s="3" t="s">
        <v>51</v>
      </c>
      <c r="C89" s="3" t="s">
        <v>56</v>
      </c>
      <c r="D89" s="3" t="s">
        <v>23</v>
      </c>
      <c r="E89" s="3" t="s">
        <v>143</v>
      </c>
      <c r="F89" s="4" t="s">
        <v>24</v>
      </c>
      <c r="G89" s="4"/>
      <c r="H89" s="4"/>
      <c r="I89" s="4" t="s">
        <v>24</v>
      </c>
      <c r="J89" s="4"/>
      <c r="K89" s="4" t="s">
        <v>24</v>
      </c>
      <c r="L89" s="4" t="s">
        <v>24</v>
      </c>
      <c r="M89" s="5">
        <v>44443</v>
      </c>
      <c r="N89" s="3" t="s">
        <v>367</v>
      </c>
      <c r="O89" s="3" t="s">
        <v>32</v>
      </c>
      <c r="P89" s="12" t="s">
        <v>542</v>
      </c>
      <c r="Q89" s="12" t="s">
        <v>588</v>
      </c>
      <c r="R89" s="12"/>
      <c r="S89" s="3"/>
      <c r="T89" s="12"/>
      <c r="U89" s="3"/>
      <c r="V89" s="18"/>
      <c r="W89" s="3"/>
      <c r="X89" s="12"/>
      <c r="Y89" s="6">
        <f t="shared" si="10"/>
        <v>3360</v>
      </c>
      <c r="Z89" s="6" t="e">
        <f>#REF!*450</f>
        <v>#REF!</v>
      </c>
      <c r="AA89" s="4">
        <v>4</v>
      </c>
      <c r="AB89" s="8" t="e">
        <f>AA89*#REF!</f>
        <v>#REF!</v>
      </c>
      <c r="AC89" s="13" t="e">
        <f t="shared" si="8"/>
        <v>#REF!</v>
      </c>
      <c r="AD89" s="6">
        <f t="shared" si="11"/>
        <v>3360</v>
      </c>
      <c r="AE89" s="6">
        <f t="shared" si="9"/>
        <v>336</v>
      </c>
    </row>
    <row r="90" spans="1:31" ht="75" customHeight="1">
      <c r="A90" s="3" t="s">
        <v>51</v>
      </c>
      <c r="B90" s="3" t="s">
        <v>51</v>
      </c>
      <c r="C90" s="3" t="s">
        <v>202</v>
      </c>
      <c r="D90" s="3" t="s">
        <v>216</v>
      </c>
      <c r="E90" s="3" t="s">
        <v>248</v>
      </c>
      <c r="F90" s="4" t="s">
        <v>24</v>
      </c>
      <c r="G90" s="4"/>
      <c r="H90" s="4"/>
      <c r="I90" s="4"/>
      <c r="J90" s="4"/>
      <c r="K90" s="4"/>
      <c r="L90" s="4" t="s">
        <v>24</v>
      </c>
      <c r="M90" s="9" t="s">
        <v>203</v>
      </c>
      <c r="N90" s="7" t="s">
        <v>511</v>
      </c>
      <c r="O90" s="3" t="s">
        <v>287</v>
      </c>
      <c r="P90" s="3" t="s">
        <v>417</v>
      </c>
      <c r="Q90" s="3"/>
      <c r="R90" s="3"/>
      <c r="S90" s="3"/>
      <c r="T90" s="3"/>
      <c r="U90" s="3"/>
      <c r="V90" s="3"/>
      <c r="W90" s="3"/>
      <c r="X90" s="11"/>
      <c r="Y90" s="12"/>
      <c r="Z90" s="12" t="e">
        <f>450*#REF!</f>
        <v>#REF!</v>
      </c>
      <c r="AA90" s="4"/>
      <c r="AB90" s="8"/>
      <c r="AC90" s="13"/>
      <c r="AD90" s="13"/>
      <c r="AE90" s="11" t="s">
        <v>557</v>
      </c>
    </row>
    <row r="91" spans="1:31" ht="75" customHeight="1">
      <c r="A91" s="3" t="s">
        <v>51</v>
      </c>
      <c r="B91" s="3" t="s">
        <v>51</v>
      </c>
      <c r="C91" s="3" t="s">
        <v>201</v>
      </c>
      <c r="D91" s="3" t="s">
        <v>216</v>
      </c>
      <c r="E91" s="3" t="s">
        <v>247</v>
      </c>
      <c r="F91" s="4" t="s">
        <v>24</v>
      </c>
      <c r="G91" s="4"/>
      <c r="H91" s="4"/>
      <c r="I91" s="4"/>
      <c r="J91" s="4"/>
      <c r="K91" s="4"/>
      <c r="L91" s="4" t="s">
        <v>24</v>
      </c>
      <c r="M91" s="9" t="s">
        <v>203</v>
      </c>
      <c r="N91" s="7" t="s">
        <v>512</v>
      </c>
      <c r="O91" s="3" t="s">
        <v>287</v>
      </c>
      <c r="P91" s="3" t="s">
        <v>417</v>
      </c>
      <c r="Q91" s="3"/>
      <c r="R91" s="3"/>
      <c r="S91" s="3"/>
      <c r="T91" s="3"/>
      <c r="U91" s="3"/>
      <c r="V91" s="3"/>
      <c r="W91" s="3"/>
      <c r="X91" s="11"/>
      <c r="Y91" s="12"/>
      <c r="Z91" s="12" t="e">
        <f>450*#REF!</f>
        <v>#REF!</v>
      </c>
      <c r="AA91" s="4"/>
      <c r="AB91" s="8"/>
      <c r="AC91" s="13"/>
      <c r="AD91" s="13"/>
      <c r="AE91" s="11" t="s">
        <v>557</v>
      </c>
    </row>
    <row r="92" spans="1:31" ht="75" customHeight="1">
      <c r="A92" s="3" t="s">
        <v>51</v>
      </c>
      <c r="B92" s="3" t="s">
        <v>51</v>
      </c>
      <c r="C92" s="3" t="s">
        <v>200</v>
      </c>
      <c r="D92" s="3" t="s">
        <v>216</v>
      </c>
      <c r="E92" s="3" t="s">
        <v>249</v>
      </c>
      <c r="F92" s="4" t="s">
        <v>24</v>
      </c>
      <c r="G92" s="4"/>
      <c r="H92" s="4"/>
      <c r="I92" s="4"/>
      <c r="J92" s="4"/>
      <c r="K92" s="4"/>
      <c r="L92" s="4" t="s">
        <v>24</v>
      </c>
      <c r="M92" s="9" t="s">
        <v>203</v>
      </c>
      <c r="N92" s="7" t="s">
        <v>512</v>
      </c>
      <c r="O92" s="3" t="s">
        <v>287</v>
      </c>
      <c r="P92" s="3" t="s">
        <v>417</v>
      </c>
      <c r="Q92" s="3"/>
      <c r="R92" s="3"/>
      <c r="S92" s="3"/>
      <c r="T92" s="3"/>
      <c r="U92" s="3"/>
      <c r="V92" s="3"/>
      <c r="W92" s="3"/>
      <c r="X92" s="11"/>
      <c r="Y92" s="12"/>
      <c r="Z92" s="12" t="e">
        <f>450*#REF!</f>
        <v>#REF!</v>
      </c>
      <c r="AA92" s="4"/>
      <c r="AB92" s="8"/>
      <c r="AC92" s="13"/>
      <c r="AD92" s="13"/>
      <c r="AE92" s="11" t="s">
        <v>557</v>
      </c>
    </row>
    <row r="93" spans="1:31" ht="75" customHeight="1">
      <c r="A93" s="3" t="s">
        <v>51</v>
      </c>
      <c r="B93" s="3" t="s">
        <v>51</v>
      </c>
      <c r="C93" s="3" t="s">
        <v>199</v>
      </c>
      <c r="D93" s="3" t="s">
        <v>216</v>
      </c>
      <c r="E93" s="3" t="s">
        <v>250</v>
      </c>
      <c r="F93" s="4" t="s">
        <v>24</v>
      </c>
      <c r="G93" s="4"/>
      <c r="H93" s="4"/>
      <c r="I93" s="4"/>
      <c r="J93" s="4"/>
      <c r="K93" s="4"/>
      <c r="L93" s="4" t="s">
        <v>24</v>
      </c>
      <c r="M93" s="9" t="s">
        <v>203</v>
      </c>
      <c r="N93" s="7" t="s">
        <v>512</v>
      </c>
      <c r="O93" s="3" t="s">
        <v>287</v>
      </c>
      <c r="P93" s="3" t="s">
        <v>417</v>
      </c>
      <c r="Q93" s="3"/>
      <c r="R93" s="3"/>
      <c r="S93" s="3"/>
      <c r="T93" s="3"/>
      <c r="U93" s="3"/>
      <c r="V93" s="3"/>
      <c r="W93" s="3"/>
      <c r="X93" s="11"/>
      <c r="Y93" s="12"/>
      <c r="Z93" s="12" t="e">
        <f>450*#REF!</f>
        <v>#REF!</v>
      </c>
      <c r="AA93" s="4"/>
      <c r="AB93" s="8"/>
      <c r="AC93" s="13"/>
      <c r="AD93" s="13"/>
      <c r="AE93" s="11" t="s">
        <v>557</v>
      </c>
    </row>
    <row r="94" spans="1:31" ht="75" customHeight="1">
      <c r="A94" s="3" t="s">
        <v>51</v>
      </c>
      <c r="B94" s="3" t="s">
        <v>51</v>
      </c>
      <c r="C94" s="3" t="s">
        <v>338</v>
      </c>
      <c r="D94" s="3" t="s">
        <v>29</v>
      </c>
      <c r="E94" s="3" t="s">
        <v>165</v>
      </c>
      <c r="F94" s="4"/>
      <c r="G94" s="4"/>
      <c r="H94" s="4" t="s">
        <v>24</v>
      </c>
      <c r="I94" s="4"/>
      <c r="J94" s="4"/>
      <c r="K94" s="4"/>
      <c r="L94" s="4"/>
      <c r="M94" s="5">
        <v>43830</v>
      </c>
      <c r="N94" s="4" t="s">
        <v>340</v>
      </c>
      <c r="O94" s="3" t="s">
        <v>52</v>
      </c>
      <c r="P94" s="3" t="s">
        <v>417</v>
      </c>
      <c r="Q94" s="3"/>
      <c r="R94" s="3"/>
      <c r="S94" s="3"/>
      <c r="T94" s="3"/>
      <c r="U94" s="3"/>
      <c r="V94" s="3"/>
      <c r="W94" s="3"/>
      <c r="X94" s="11" t="s">
        <v>339</v>
      </c>
      <c r="Y94" s="6"/>
      <c r="Z94" s="6">
        <v>0</v>
      </c>
      <c r="AA94" s="4"/>
      <c r="AB94" s="8"/>
      <c r="AC94" s="6">
        <f>AA94*(Y94+Z94)</f>
        <v>0</v>
      </c>
      <c r="AD94" s="6">
        <f>3780+1500</f>
        <v>5280</v>
      </c>
      <c r="AE94" s="6">
        <f>AD94/10</f>
        <v>528</v>
      </c>
    </row>
    <row r="95" spans="1:31" ht="75" customHeight="1">
      <c r="A95" s="3" t="s">
        <v>57</v>
      </c>
      <c r="B95" s="3" t="s">
        <v>58</v>
      </c>
      <c r="C95" s="3" t="s">
        <v>60</v>
      </c>
      <c r="D95" s="3" t="s">
        <v>23</v>
      </c>
      <c r="E95" s="3"/>
      <c r="F95" s="4"/>
      <c r="G95" s="4"/>
      <c r="H95" s="4" t="s">
        <v>24</v>
      </c>
      <c r="I95" s="4"/>
      <c r="J95" s="4"/>
      <c r="K95" s="4"/>
      <c r="L95" s="4"/>
      <c r="M95" s="9"/>
      <c r="N95" s="7"/>
      <c r="O95" s="3"/>
      <c r="P95" s="3"/>
      <c r="Q95" s="3"/>
      <c r="R95" s="3"/>
      <c r="S95" s="3"/>
      <c r="T95" s="3"/>
      <c r="U95" s="10"/>
      <c r="V95" s="10"/>
      <c r="W95" s="10"/>
      <c r="X95" s="11"/>
      <c r="Y95" s="12"/>
      <c r="Z95" s="12"/>
      <c r="AA95" s="7"/>
      <c r="AB95" s="8"/>
      <c r="AC95" s="13">
        <v>20000</v>
      </c>
      <c r="AD95" s="13"/>
      <c r="AE95" s="6"/>
    </row>
    <row r="96" spans="1:31" ht="75" customHeight="1">
      <c r="A96" s="3" t="s">
        <v>61</v>
      </c>
      <c r="B96" s="3" t="s">
        <v>62</v>
      </c>
      <c r="C96" s="3" t="s">
        <v>63</v>
      </c>
      <c r="D96" s="3" t="s">
        <v>23</v>
      </c>
      <c r="E96" s="3" t="s">
        <v>144</v>
      </c>
      <c r="F96" s="4" t="s">
        <v>24</v>
      </c>
      <c r="G96" s="4"/>
      <c r="H96" s="4" t="s">
        <v>24</v>
      </c>
      <c r="I96" s="4" t="s">
        <v>24</v>
      </c>
      <c r="J96" s="4"/>
      <c r="K96" s="4"/>
      <c r="L96" s="4" t="s">
        <v>24</v>
      </c>
      <c r="M96" s="5">
        <v>44030</v>
      </c>
      <c r="N96" s="4" t="s">
        <v>333</v>
      </c>
      <c r="O96" s="3" t="s">
        <v>34</v>
      </c>
      <c r="P96" s="3" t="s">
        <v>473</v>
      </c>
      <c r="Q96" s="3"/>
      <c r="R96" s="3"/>
      <c r="S96" s="3"/>
      <c r="T96" s="3"/>
      <c r="U96" s="3"/>
      <c r="V96" s="3"/>
      <c r="W96" s="3"/>
      <c r="X96" s="11"/>
      <c r="Y96" s="6">
        <v>5500</v>
      </c>
      <c r="Z96" s="6" t="e">
        <f>#REF!*450</f>
        <v>#REF!</v>
      </c>
      <c r="AA96" s="4">
        <v>0</v>
      </c>
      <c r="AB96" s="8"/>
      <c r="AC96" s="6" t="e">
        <f>AA96*(Y96+Z96)</f>
        <v>#REF!</v>
      </c>
      <c r="AD96" s="6">
        <v>5500</v>
      </c>
      <c r="AE96" s="6">
        <f>AD96/10</f>
        <v>550</v>
      </c>
    </row>
    <row r="97" spans="1:31" ht="75" customHeight="1">
      <c r="A97" s="3" t="s">
        <v>61</v>
      </c>
      <c r="B97" s="3" t="s">
        <v>62</v>
      </c>
      <c r="C97" s="3" t="s">
        <v>64</v>
      </c>
      <c r="D97" s="3" t="s">
        <v>23</v>
      </c>
      <c r="E97" s="3" t="s">
        <v>145</v>
      </c>
      <c r="F97" s="4" t="s">
        <v>24</v>
      </c>
      <c r="G97" s="4"/>
      <c r="H97" s="4" t="s">
        <v>24</v>
      </c>
      <c r="I97" s="4" t="s">
        <v>24</v>
      </c>
      <c r="J97" s="4"/>
      <c r="K97" s="4"/>
      <c r="L97" s="4" t="s">
        <v>24</v>
      </c>
      <c r="M97" s="5">
        <v>44030</v>
      </c>
      <c r="N97" s="4" t="s">
        <v>114</v>
      </c>
      <c r="O97" s="3" t="s">
        <v>30</v>
      </c>
      <c r="P97" s="3" t="s">
        <v>473</v>
      </c>
      <c r="Q97" s="3"/>
      <c r="R97" s="3"/>
      <c r="S97" s="3"/>
      <c r="T97" s="3"/>
      <c r="U97" s="3"/>
      <c r="V97" s="3"/>
      <c r="W97" s="3"/>
      <c r="X97" s="11"/>
      <c r="Y97" s="6">
        <v>3650</v>
      </c>
      <c r="Z97" s="6" t="e">
        <f>#REF!*450</f>
        <v>#REF!</v>
      </c>
      <c r="AA97" s="4">
        <v>0</v>
      </c>
      <c r="AB97" s="8" t="e">
        <f>AA97*#REF!</f>
        <v>#REF!</v>
      </c>
      <c r="AC97" s="6" t="e">
        <f>AA97*(Y97+Z97)</f>
        <v>#REF!</v>
      </c>
      <c r="AD97" s="6">
        <f>3650</f>
        <v>3650</v>
      </c>
      <c r="AE97" s="6">
        <f>+AD97/10</f>
        <v>365</v>
      </c>
    </row>
    <row r="98" spans="1:31" ht="75" customHeight="1">
      <c r="A98" s="3" t="s">
        <v>61</v>
      </c>
      <c r="B98" s="3" t="s">
        <v>62</v>
      </c>
      <c r="C98" s="3" t="s">
        <v>65</v>
      </c>
      <c r="D98" s="3" t="s">
        <v>23</v>
      </c>
      <c r="E98" s="3" t="s">
        <v>146</v>
      </c>
      <c r="F98" s="4" t="s">
        <v>24</v>
      </c>
      <c r="G98" s="4"/>
      <c r="H98" s="4" t="s">
        <v>24</v>
      </c>
      <c r="I98" s="4" t="s">
        <v>24</v>
      </c>
      <c r="J98" s="4"/>
      <c r="K98" s="4"/>
      <c r="L98" s="4" t="s">
        <v>24</v>
      </c>
      <c r="M98" s="5">
        <v>44030</v>
      </c>
      <c r="N98" s="4" t="s">
        <v>334</v>
      </c>
      <c r="O98" s="3" t="s">
        <v>30</v>
      </c>
      <c r="P98" s="3" t="s">
        <v>473</v>
      </c>
      <c r="Q98" s="3"/>
      <c r="R98" s="3"/>
      <c r="S98" s="3"/>
      <c r="T98" s="3"/>
      <c r="U98" s="3"/>
      <c r="V98" s="3"/>
      <c r="W98" s="3"/>
      <c r="X98" s="11" t="s">
        <v>119</v>
      </c>
      <c r="Y98" s="6">
        <v>3200</v>
      </c>
      <c r="Z98" s="6" t="e">
        <f>#REF!*450</f>
        <v>#REF!</v>
      </c>
      <c r="AA98" s="4">
        <v>0</v>
      </c>
      <c r="AB98" s="8"/>
      <c r="AC98" s="6" t="e">
        <f>AA98*(Y98+Z98)</f>
        <v>#REF!</v>
      </c>
      <c r="AD98" s="6">
        <v>3200</v>
      </c>
      <c r="AE98" s="6">
        <f>AD98/10</f>
        <v>320</v>
      </c>
    </row>
    <row r="99" spans="1:31" ht="75" customHeight="1">
      <c r="A99" s="3"/>
      <c r="B99" s="3" t="s">
        <v>67</v>
      </c>
      <c r="C99" s="3" t="s">
        <v>258</v>
      </c>
      <c r="D99" s="3" t="s">
        <v>23</v>
      </c>
      <c r="E99" s="3"/>
      <c r="F99" s="4"/>
      <c r="G99" s="4"/>
      <c r="H99" s="4" t="s">
        <v>24</v>
      </c>
      <c r="I99" s="4"/>
      <c r="J99" s="4"/>
      <c r="K99" s="4"/>
      <c r="L99" s="4"/>
      <c r="M99" s="9"/>
      <c r="N99" s="7"/>
      <c r="O99" s="3"/>
      <c r="P99" s="3"/>
      <c r="Q99" s="3"/>
      <c r="R99" s="3"/>
      <c r="S99" s="3"/>
      <c r="T99" s="3"/>
      <c r="U99" s="10"/>
      <c r="V99" s="10"/>
      <c r="W99" s="10"/>
      <c r="X99" s="11"/>
      <c r="Y99" s="12"/>
      <c r="Z99" s="12"/>
      <c r="AA99" s="7"/>
      <c r="AB99" s="8"/>
      <c r="AC99" s="13"/>
      <c r="AD99" s="13"/>
      <c r="AE99" s="6"/>
    </row>
    <row r="100" spans="1:31" ht="75" customHeight="1">
      <c r="A100" s="3" t="s">
        <v>66</v>
      </c>
      <c r="B100" s="3" t="s">
        <v>67</v>
      </c>
      <c r="C100" s="3" t="s">
        <v>68</v>
      </c>
      <c r="D100" s="3" t="s">
        <v>23</v>
      </c>
      <c r="E100" s="3" t="s">
        <v>147</v>
      </c>
      <c r="F100" s="4" t="s">
        <v>24</v>
      </c>
      <c r="G100" s="4"/>
      <c r="H100" s="4" t="s">
        <v>24</v>
      </c>
      <c r="I100" s="4"/>
      <c r="J100" s="4"/>
      <c r="K100" s="4"/>
      <c r="L100" s="4"/>
      <c r="M100" s="5">
        <v>44058</v>
      </c>
      <c r="N100" s="4" t="s">
        <v>115</v>
      </c>
      <c r="O100" s="3" t="s">
        <v>69</v>
      </c>
      <c r="P100" s="12" t="s">
        <v>293</v>
      </c>
      <c r="Q100" s="12" t="s">
        <v>304</v>
      </c>
      <c r="R100" s="12"/>
      <c r="S100" s="12"/>
      <c r="T100" s="12"/>
      <c r="U100" s="12"/>
      <c r="V100" s="12"/>
      <c r="W100" s="12"/>
      <c r="X100" s="17"/>
      <c r="Y100" s="6">
        <v>2480</v>
      </c>
      <c r="Z100" s="6" t="e">
        <f>#REF!*450</f>
        <v>#REF!</v>
      </c>
      <c r="AA100" s="4">
        <v>0.5</v>
      </c>
      <c r="AB100" s="8" t="e">
        <f>AA100*#REF!</f>
        <v>#REF!</v>
      </c>
      <c r="AC100" s="6" t="e">
        <f aca="true" t="shared" si="12" ref="AC100:AC106">AA100*(Y100+Z100)</f>
        <v>#REF!</v>
      </c>
      <c r="AD100" s="6">
        <f>2480</f>
        <v>2480</v>
      </c>
      <c r="AE100" s="6">
        <f aca="true" t="shared" si="13" ref="AE100:AE106">AD100/10</f>
        <v>248</v>
      </c>
    </row>
    <row r="101" spans="1:31" ht="75" customHeight="1">
      <c r="A101" s="3" t="s">
        <v>66</v>
      </c>
      <c r="B101" s="3" t="s">
        <v>67</v>
      </c>
      <c r="C101" s="3" t="s">
        <v>70</v>
      </c>
      <c r="D101" s="3" t="s">
        <v>23</v>
      </c>
      <c r="E101" s="3" t="s">
        <v>148</v>
      </c>
      <c r="F101" s="4" t="s">
        <v>24</v>
      </c>
      <c r="G101" s="4"/>
      <c r="H101" s="4" t="s">
        <v>24</v>
      </c>
      <c r="I101" s="4"/>
      <c r="J101" s="4"/>
      <c r="K101" s="4"/>
      <c r="L101" s="4"/>
      <c r="M101" s="5">
        <v>44068</v>
      </c>
      <c r="N101" s="3" t="s">
        <v>115</v>
      </c>
      <c r="O101" s="3" t="s">
        <v>71</v>
      </c>
      <c r="P101" s="12" t="s">
        <v>595</v>
      </c>
      <c r="Q101" s="12" t="s">
        <v>304</v>
      </c>
      <c r="R101" s="12"/>
      <c r="S101" s="12"/>
      <c r="T101" s="12"/>
      <c r="U101" s="12"/>
      <c r="V101" s="12"/>
      <c r="W101" s="12"/>
      <c r="X101" s="12"/>
      <c r="Y101" s="6">
        <v>2080</v>
      </c>
      <c r="Z101" s="6" t="e">
        <f>#REF!*450</f>
        <v>#REF!</v>
      </c>
      <c r="AA101" s="4">
        <v>0.5</v>
      </c>
      <c r="AB101" s="8" t="e">
        <f>AA101*#REF!</f>
        <v>#REF!</v>
      </c>
      <c r="AC101" s="6" t="e">
        <f t="shared" si="12"/>
        <v>#REF!</v>
      </c>
      <c r="AD101" s="6">
        <f>2080</f>
        <v>2080</v>
      </c>
      <c r="AE101" s="6">
        <f t="shared" si="13"/>
        <v>208</v>
      </c>
    </row>
    <row r="102" spans="1:31" ht="75" customHeight="1">
      <c r="A102" s="3" t="s">
        <v>66</v>
      </c>
      <c r="B102" s="3" t="s">
        <v>67</v>
      </c>
      <c r="C102" s="3" t="s">
        <v>72</v>
      </c>
      <c r="D102" s="3" t="s">
        <v>23</v>
      </c>
      <c r="E102" s="3" t="s">
        <v>149</v>
      </c>
      <c r="F102" s="4" t="s">
        <v>24</v>
      </c>
      <c r="G102" s="4"/>
      <c r="H102" s="4" t="s">
        <v>24</v>
      </c>
      <c r="I102" s="4"/>
      <c r="J102" s="4"/>
      <c r="K102" s="4"/>
      <c r="L102" s="4"/>
      <c r="M102" s="5">
        <v>44055</v>
      </c>
      <c r="N102" s="4" t="s">
        <v>115</v>
      </c>
      <c r="O102" s="3" t="s">
        <v>269</v>
      </c>
      <c r="P102" s="12" t="s">
        <v>295</v>
      </c>
      <c r="Q102" s="12" t="s">
        <v>304</v>
      </c>
      <c r="R102" s="12"/>
      <c r="S102" s="12"/>
      <c r="T102" s="12"/>
      <c r="U102" s="12"/>
      <c r="V102" s="12"/>
      <c r="W102" s="12"/>
      <c r="X102" s="12"/>
      <c r="Y102" s="6">
        <v>3800</v>
      </c>
      <c r="Z102" s="6" t="e">
        <f>#REF!*450</f>
        <v>#REF!</v>
      </c>
      <c r="AA102" s="4">
        <v>0.5</v>
      </c>
      <c r="AB102" s="8" t="e">
        <f>AA102*#REF!</f>
        <v>#REF!</v>
      </c>
      <c r="AC102" s="6" t="e">
        <f t="shared" si="12"/>
        <v>#REF!</v>
      </c>
      <c r="AD102" s="6">
        <f>3800</f>
        <v>3800</v>
      </c>
      <c r="AE102" s="6">
        <f t="shared" si="13"/>
        <v>380</v>
      </c>
    </row>
    <row r="103" spans="1:31" ht="75" customHeight="1">
      <c r="A103" s="3" t="s">
        <v>66</v>
      </c>
      <c r="B103" s="3" t="s">
        <v>67</v>
      </c>
      <c r="C103" s="3" t="s">
        <v>74</v>
      </c>
      <c r="D103" s="3" t="s">
        <v>23</v>
      </c>
      <c r="E103" s="3" t="s">
        <v>150</v>
      </c>
      <c r="F103" s="4" t="s">
        <v>24</v>
      </c>
      <c r="G103" s="4"/>
      <c r="H103" s="4" t="s">
        <v>24</v>
      </c>
      <c r="I103" s="4"/>
      <c r="J103" s="4"/>
      <c r="K103" s="4"/>
      <c r="L103" s="4"/>
      <c r="M103" s="5">
        <v>44055</v>
      </c>
      <c r="N103" s="4" t="s">
        <v>115</v>
      </c>
      <c r="O103" s="3" t="s">
        <v>269</v>
      </c>
      <c r="P103" s="12" t="s">
        <v>294</v>
      </c>
      <c r="Q103" s="12" t="s">
        <v>304</v>
      </c>
      <c r="R103" s="12"/>
      <c r="S103" s="12"/>
      <c r="T103" s="12"/>
      <c r="U103" s="12"/>
      <c r="V103" s="12"/>
      <c r="W103" s="12"/>
      <c r="X103" s="12"/>
      <c r="Y103" s="6">
        <v>3800</v>
      </c>
      <c r="Z103" s="6" t="e">
        <f>#REF!*450</f>
        <v>#REF!</v>
      </c>
      <c r="AA103" s="4">
        <v>0.5</v>
      </c>
      <c r="AB103" s="8" t="e">
        <f>AA103*#REF!</f>
        <v>#REF!</v>
      </c>
      <c r="AC103" s="6" t="e">
        <f t="shared" si="12"/>
        <v>#REF!</v>
      </c>
      <c r="AD103" s="6">
        <f>3800</f>
        <v>3800</v>
      </c>
      <c r="AE103" s="6">
        <f t="shared" si="13"/>
        <v>380</v>
      </c>
    </row>
    <row r="104" spans="1:31" ht="75" customHeight="1">
      <c r="A104" s="3" t="s">
        <v>66</v>
      </c>
      <c r="B104" s="3" t="s">
        <v>67</v>
      </c>
      <c r="C104" s="3" t="s">
        <v>75</v>
      </c>
      <c r="D104" s="3" t="s">
        <v>23</v>
      </c>
      <c r="E104" s="3" t="s">
        <v>151</v>
      </c>
      <c r="F104" s="4" t="s">
        <v>24</v>
      </c>
      <c r="G104" s="4"/>
      <c r="H104" s="4" t="s">
        <v>24</v>
      </c>
      <c r="I104" s="4"/>
      <c r="J104" s="4"/>
      <c r="K104" s="4"/>
      <c r="L104" s="4"/>
      <c r="M104" s="5">
        <v>44068</v>
      </c>
      <c r="N104" s="3" t="s">
        <v>115</v>
      </c>
      <c r="O104" s="3" t="s">
        <v>71</v>
      </c>
      <c r="P104" s="20">
        <v>43756</v>
      </c>
      <c r="Q104" s="12" t="s">
        <v>304</v>
      </c>
      <c r="R104" s="12"/>
      <c r="S104" s="20"/>
      <c r="T104" s="12"/>
      <c r="U104" s="12"/>
      <c r="V104" s="12"/>
      <c r="W104" s="12"/>
      <c r="X104" s="12"/>
      <c r="Y104" s="6">
        <v>1140</v>
      </c>
      <c r="Z104" s="6" t="e">
        <f>#REF!*450</f>
        <v>#REF!</v>
      </c>
      <c r="AA104" s="4">
        <v>0.5</v>
      </c>
      <c r="AB104" s="8" t="e">
        <f>AA104*#REF!</f>
        <v>#REF!</v>
      </c>
      <c r="AC104" s="6" t="e">
        <f t="shared" si="12"/>
        <v>#REF!</v>
      </c>
      <c r="AD104" s="6">
        <f>1140</f>
        <v>1140</v>
      </c>
      <c r="AE104" s="6">
        <f t="shared" si="13"/>
        <v>114</v>
      </c>
    </row>
    <row r="105" spans="1:31" ht="75" customHeight="1">
      <c r="A105" s="3" t="s">
        <v>66</v>
      </c>
      <c r="B105" s="3" t="s">
        <v>67</v>
      </c>
      <c r="C105" s="3" t="s">
        <v>76</v>
      </c>
      <c r="D105" s="3" t="s">
        <v>23</v>
      </c>
      <c r="E105" s="3" t="s">
        <v>152</v>
      </c>
      <c r="F105" s="4" t="s">
        <v>24</v>
      </c>
      <c r="G105" s="4"/>
      <c r="H105" s="4" t="s">
        <v>24</v>
      </c>
      <c r="I105" s="4"/>
      <c r="J105" s="4"/>
      <c r="K105" s="4"/>
      <c r="L105" s="4"/>
      <c r="M105" s="5">
        <v>44248</v>
      </c>
      <c r="N105" s="4" t="s">
        <v>115</v>
      </c>
      <c r="O105" s="3" t="s">
        <v>77</v>
      </c>
      <c r="P105" s="21" t="s">
        <v>323</v>
      </c>
      <c r="Q105" s="12" t="s">
        <v>304</v>
      </c>
      <c r="R105" s="12"/>
      <c r="S105" s="12"/>
      <c r="T105" s="12"/>
      <c r="U105" s="12"/>
      <c r="V105" s="12"/>
      <c r="W105" s="12"/>
      <c r="X105" s="11" t="s">
        <v>73</v>
      </c>
      <c r="Y105" s="6">
        <v>2950</v>
      </c>
      <c r="Z105" s="6" t="e">
        <f>#REF!*450</f>
        <v>#REF!</v>
      </c>
      <c r="AA105" s="4">
        <v>0.5</v>
      </c>
      <c r="AB105" s="8" t="e">
        <f>AA105*#REF!</f>
        <v>#REF!</v>
      </c>
      <c r="AC105" s="6" t="e">
        <f t="shared" si="12"/>
        <v>#REF!</v>
      </c>
      <c r="AD105" s="6">
        <v>2950</v>
      </c>
      <c r="AE105" s="6">
        <f t="shared" si="13"/>
        <v>295</v>
      </c>
    </row>
    <row r="106" spans="1:31" ht="75" customHeight="1">
      <c r="A106" s="3" t="s">
        <v>66</v>
      </c>
      <c r="B106" s="3" t="s">
        <v>67</v>
      </c>
      <c r="C106" s="3" t="s">
        <v>78</v>
      </c>
      <c r="D106" s="3" t="s">
        <v>23</v>
      </c>
      <c r="E106" s="3" t="s">
        <v>153</v>
      </c>
      <c r="F106" s="4" t="s">
        <v>24</v>
      </c>
      <c r="G106" s="4"/>
      <c r="H106" s="4" t="s">
        <v>24</v>
      </c>
      <c r="I106" s="4"/>
      <c r="J106" s="4"/>
      <c r="K106" s="4"/>
      <c r="L106" s="4"/>
      <c r="M106" s="5">
        <v>44248</v>
      </c>
      <c r="N106" s="4" t="s">
        <v>115</v>
      </c>
      <c r="O106" s="3" t="s">
        <v>77</v>
      </c>
      <c r="P106" s="21" t="s">
        <v>324</v>
      </c>
      <c r="Q106" s="12" t="s">
        <v>304</v>
      </c>
      <c r="R106" s="12"/>
      <c r="S106" s="12"/>
      <c r="T106" s="12"/>
      <c r="U106" s="12"/>
      <c r="V106" s="12"/>
      <c r="W106" s="12"/>
      <c r="X106" s="12" t="s">
        <v>73</v>
      </c>
      <c r="Y106" s="6">
        <v>7300</v>
      </c>
      <c r="Z106" s="6" t="e">
        <f>#REF!*450</f>
        <v>#REF!</v>
      </c>
      <c r="AA106" s="4">
        <v>0.5</v>
      </c>
      <c r="AB106" s="8" t="e">
        <f>AA106*#REF!</f>
        <v>#REF!</v>
      </c>
      <c r="AC106" s="6" t="e">
        <f t="shared" si="12"/>
        <v>#REF!</v>
      </c>
      <c r="AD106" s="6">
        <v>7300</v>
      </c>
      <c r="AE106" s="6">
        <f t="shared" si="13"/>
        <v>730</v>
      </c>
    </row>
    <row r="107" spans="1:31" ht="75" customHeight="1">
      <c r="A107" s="3" t="s">
        <v>66</v>
      </c>
      <c r="B107" s="3" t="s">
        <v>67</v>
      </c>
      <c r="C107" s="3" t="s">
        <v>177</v>
      </c>
      <c r="D107" s="3" t="s">
        <v>23</v>
      </c>
      <c r="E107" s="3" t="s">
        <v>154</v>
      </c>
      <c r="F107" s="4"/>
      <c r="G107" s="4"/>
      <c r="H107" s="4"/>
      <c r="I107" s="4" t="s">
        <v>24</v>
      </c>
      <c r="J107" s="4"/>
      <c r="K107" s="4"/>
      <c r="L107" s="4"/>
      <c r="M107" s="5" t="s">
        <v>287</v>
      </c>
      <c r="N107" s="3" t="s">
        <v>422</v>
      </c>
      <c r="O107" s="3" t="s">
        <v>287</v>
      </c>
      <c r="P107" s="3" t="s">
        <v>417</v>
      </c>
      <c r="Q107" s="12"/>
      <c r="R107" s="12"/>
      <c r="S107" s="12"/>
      <c r="T107" s="12"/>
      <c r="U107" s="12"/>
      <c r="V107" s="12"/>
      <c r="W107" s="12"/>
      <c r="X107" s="12"/>
      <c r="Y107" s="6">
        <f>1300*20</f>
        <v>26000</v>
      </c>
      <c r="Z107" s="6" t="e">
        <f>AB107*450</f>
        <v>#REF!</v>
      </c>
      <c r="AA107" s="4">
        <v>3</v>
      </c>
      <c r="AB107" s="8" t="e">
        <f>AA107*#REF!</f>
        <v>#REF!</v>
      </c>
      <c r="AC107" s="13" t="e">
        <f>AA107*(Y107+Z107)-20000</f>
        <v>#REF!</v>
      </c>
      <c r="AD107" s="6" t="s">
        <v>203</v>
      </c>
      <c r="AE107" s="6" t="s">
        <v>203</v>
      </c>
    </row>
    <row r="108" spans="1:31" ht="75" customHeight="1">
      <c r="A108" s="3" t="s">
        <v>66</v>
      </c>
      <c r="B108" s="3" t="s">
        <v>67</v>
      </c>
      <c r="C108" s="3" t="s">
        <v>215</v>
      </c>
      <c r="D108" s="3" t="s">
        <v>23</v>
      </c>
      <c r="E108" s="3" t="s">
        <v>155</v>
      </c>
      <c r="F108" s="4" t="s">
        <v>24</v>
      </c>
      <c r="G108" s="4"/>
      <c r="H108" s="4"/>
      <c r="I108" s="4" t="s">
        <v>24</v>
      </c>
      <c r="J108" s="4"/>
      <c r="K108" s="4"/>
      <c r="L108" s="4"/>
      <c r="M108" s="9" t="s">
        <v>203</v>
      </c>
      <c r="N108" s="7" t="s">
        <v>413</v>
      </c>
      <c r="O108" s="3" t="s">
        <v>287</v>
      </c>
      <c r="P108" s="3" t="s">
        <v>417</v>
      </c>
      <c r="Q108" s="3"/>
      <c r="R108" s="3"/>
      <c r="S108" s="3"/>
      <c r="T108" s="3"/>
      <c r="U108" s="10"/>
      <c r="V108" s="10"/>
      <c r="W108" s="10"/>
      <c r="X108" s="11" t="s">
        <v>414</v>
      </c>
      <c r="Y108" s="12">
        <v>10000</v>
      </c>
      <c r="Z108" s="12">
        <v>9450</v>
      </c>
      <c r="AA108" s="4">
        <v>1</v>
      </c>
      <c r="AB108" s="8">
        <v>21</v>
      </c>
      <c r="AC108" s="13">
        <v>19450</v>
      </c>
      <c r="AD108" s="13" t="s">
        <v>203</v>
      </c>
      <c r="AE108" s="6" t="s">
        <v>203</v>
      </c>
    </row>
    <row r="109" spans="1:31" ht="75" customHeight="1">
      <c r="A109" s="3" t="s">
        <v>66</v>
      </c>
      <c r="B109" s="3" t="s">
        <v>67</v>
      </c>
      <c r="C109" s="3" t="s">
        <v>209</v>
      </c>
      <c r="D109" s="3" t="s">
        <v>23</v>
      </c>
      <c r="E109" s="3" t="s">
        <v>182</v>
      </c>
      <c r="F109" s="4"/>
      <c r="G109" s="4" t="s">
        <v>24</v>
      </c>
      <c r="H109" s="4" t="s">
        <v>24</v>
      </c>
      <c r="I109" s="4" t="s">
        <v>24</v>
      </c>
      <c r="J109" s="4" t="s">
        <v>24</v>
      </c>
      <c r="K109" s="4" t="s">
        <v>24</v>
      </c>
      <c r="L109" s="4" t="s">
        <v>24</v>
      </c>
      <c r="M109" s="9" t="s">
        <v>203</v>
      </c>
      <c r="N109" s="7" t="s">
        <v>368</v>
      </c>
      <c r="O109" s="3" t="s">
        <v>287</v>
      </c>
      <c r="P109" s="3" t="s">
        <v>417</v>
      </c>
      <c r="Q109" s="3"/>
      <c r="R109" s="3"/>
      <c r="S109" s="3"/>
      <c r="T109" s="3"/>
      <c r="U109" s="10"/>
      <c r="V109" s="10"/>
      <c r="W109" s="10"/>
      <c r="X109" s="11"/>
      <c r="Y109" s="12">
        <f>4*1350</f>
        <v>5400</v>
      </c>
      <c r="Z109" s="12">
        <f>4*450</f>
        <v>1800</v>
      </c>
      <c r="AA109" s="4">
        <v>2</v>
      </c>
      <c r="AB109" s="8" t="e">
        <f>AA109*#REF!</f>
        <v>#REF!</v>
      </c>
      <c r="AC109" s="13">
        <f aca="true" t="shared" si="14" ref="AC109:AC114">AA109*(Y109+Z109)</f>
        <v>14400</v>
      </c>
      <c r="AD109" s="13" t="s">
        <v>203</v>
      </c>
      <c r="AE109" s="6" t="s">
        <v>203</v>
      </c>
    </row>
    <row r="110" spans="1:31" ht="75" customHeight="1">
      <c r="A110" s="3" t="s">
        <v>66</v>
      </c>
      <c r="B110" s="3" t="s">
        <v>67</v>
      </c>
      <c r="C110" s="3" t="s">
        <v>217</v>
      </c>
      <c r="D110" s="3" t="s">
        <v>23</v>
      </c>
      <c r="E110" s="3" t="s">
        <v>226</v>
      </c>
      <c r="F110" s="4" t="s">
        <v>24</v>
      </c>
      <c r="G110" s="4"/>
      <c r="H110" s="4" t="s">
        <v>24</v>
      </c>
      <c r="I110" s="4" t="s">
        <v>24</v>
      </c>
      <c r="J110" s="4"/>
      <c r="K110" s="4"/>
      <c r="L110" s="4"/>
      <c r="M110" s="5">
        <v>44009</v>
      </c>
      <c r="N110" s="4" t="s">
        <v>116</v>
      </c>
      <c r="O110" s="3" t="s">
        <v>82</v>
      </c>
      <c r="P110" s="3" t="s">
        <v>459</v>
      </c>
      <c r="Q110" s="3" t="s">
        <v>397</v>
      </c>
      <c r="R110" s="3"/>
      <c r="S110" s="3"/>
      <c r="T110" s="15"/>
      <c r="U110" s="3"/>
      <c r="V110" s="15"/>
      <c r="W110" s="15"/>
      <c r="X110" s="11" t="s">
        <v>565</v>
      </c>
      <c r="Y110" s="6">
        <v>3090</v>
      </c>
      <c r="Z110" s="6" t="e">
        <f>#REF!*450</f>
        <v>#REF!</v>
      </c>
      <c r="AA110" s="4">
        <v>3</v>
      </c>
      <c r="AB110" s="8" t="e">
        <f>AA110*#REF!</f>
        <v>#REF!</v>
      </c>
      <c r="AC110" s="6" t="e">
        <f t="shared" si="14"/>
        <v>#REF!</v>
      </c>
      <c r="AD110" s="6">
        <f>3090</f>
        <v>3090</v>
      </c>
      <c r="AE110" s="6">
        <f>AD110/10</f>
        <v>309</v>
      </c>
    </row>
    <row r="111" spans="1:31" ht="75" customHeight="1">
      <c r="A111" s="3" t="s">
        <v>66</v>
      </c>
      <c r="B111" s="3" t="s">
        <v>67</v>
      </c>
      <c r="C111" s="3" t="s">
        <v>217</v>
      </c>
      <c r="D111" s="3" t="s">
        <v>23</v>
      </c>
      <c r="E111" s="3" t="s">
        <v>226</v>
      </c>
      <c r="F111" s="4" t="s">
        <v>24</v>
      </c>
      <c r="G111" s="4"/>
      <c r="H111" s="4" t="s">
        <v>24</v>
      </c>
      <c r="I111" s="4" t="s">
        <v>24</v>
      </c>
      <c r="J111" s="4"/>
      <c r="K111" s="4"/>
      <c r="L111" s="4"/>
      <c r="M111" s="5">
        <v>44009</v>
      </c>
      <c r="N111" s="4" t="s">
        <v>116</v>
      </c>
      <c r="O111" s="3" t="s">
        <v>82</v>
      </c>
      <c r="P111" s="3" t="s">
        <v>460</v>
      </c>
      <c r="Q111" s="3" t="s">
        <v>466</v>
      </c>
      <c r="R111" s="3"/>
      <c r="S111" s="3"/>
      <c r="T111" s="15"/>
      <c r="U111" s="3"/>
      <c r="V111" s="15"/>
      <c r="W111" s="15"/>
      <c r="X111" s="11" t="s">
        <v>565</v>
      </c>
      <c r="Y111" s="6">
        <v>3090</v>
      </c>
      <c r="Z111" s="6" t="e">
        <f>#REF!*450</f>
        <v>#REF!</v>
      </c>
      <c r="AA111" s="4">
        <v>3</v>
      </c>
      <c r="AB111" s="8" t="e">
        <f>AA111*#REF!</f>
        <v>#REF!</v>
      </c>
      <c r="AC111" s="6" t="e">
        <f t="shared" si="14"/>
        <v>#REF!</v>
      </c>
      <c r="AD111" s="6">
        <f>3090</f>
        <v>3090</v>
      </c>
      <c r="AE111" s="6">
        <f>AD111/10</f>
        <v>309</v>
      </c>
    </row>
    <row r="112" spans="1:31" ht="75" customHeight="1">
      <c r="A112" s="3" t="s">
        <v>66</v>
      </c>
      <c r="B112" s="3" t="s">
        <v>67</v>
      </c>
      <c r="C112" s="3" t="s">
        <v>217</v>
      </c>
      <c r="D112" s="3" t="s">
        <v>23</v>
      </c>
      <c r="E112" s="3" t="s">
        <v>226</v>
      </c>
      <c r="F112" s="4" t="s">
        <v>24</v>
      </c>
      <c r="G112" s="4"/>
      <c r="H112" s="4" t="s">
        <v>24</v>
      </c>
      <c r="I112" s="4" t="s">
        <v>24</v>
      </c>
      <c r="J112" s="4"/>
      <c r="K112" s="4"/>
      <c r="L112" s="4"/>
      <c r="M112" s="5">
        <v>44009</v>
      </c>
      <c r="N112" s="4" t="s">
        <v>116</v>
      </c>
      <c r="O112" s="3" t="s">
        <v>82</v>
      </c>
      <c r="P112" s="3" t="s">
        <v>461</v>
      </c>
      <c r="Q112" s="3" t="s">
        <v>319</v>
      </c>
      <c r="R112" s="3"/>
      <c r="S112" s="3"/>
      <c r="T112" s="15"/>
      <c r="U112" s="3"/>
      <c r="V112" s="15"/>
      <c r="W112" s="15"/>
      <c r="X112" s="11" t="s">
        <v>565</v>
      </c>
      <c r="Y112" s="6">
        <v>3090</v>
      </c>
      <c r="Z112" s="6" t="e">
        <f>#REF!*450</f>
        <v>#REF!</v>
      </c>
      <c r="AA112" s="4">
        <v>3</v>
      </c>
      <c r="AB112" s="8" t="e">
        <f>AA112*#REF!</f>
        <v>#REF!</v>
      </c>
      <c r="AC112" s="6" t="e">
        <f t="shared" si="14"/>
        <v>#REF!</v>
      </c>
      <c r="AD112" s="6">
        <f>3090</f>
        <v>3090</v>
      </c>
      <c r="AE112" s="6">
        <f>AD112/10</f>
        <v>309</v>
      </c>
    </row>
    <row r="113" spans="1:31" ht="75" customHeight="1">
      <c r="A113" s="3" t="s">
        <v>66</v>
      </c>
      <c r="B113" s="3" t="s">
        <v>67</v>
      </c>
      <c r="C113" s="3" t="s">
        <v>217</v>
      </c>
      <c r="D113" s="3" t="s">
        <v>23</v>
      </c>
      <c r="E113" s="3" t="s">
        <v>226</v>
      </c>
      <c r="F113" s="4" t="s">
        <v>24</v>
      </c>
      <c r="G113" s="4"/>
      <c r="H113" s="4" t="s">
        <v>24</v>
      </c>
      <c r="I113" s="4" t="s">
        <v>24</v>
      </c>
      <c r="J113" s="4"/>
      <c r="K113" s="4"/>
      <c r="L113" s="4"/>
      <c r="M113" s="5">
        <v>44009</v>
      </c>
      <c r="N113" s="4" t="s">
        <v>116</v>
      </c>
      <c r="O113" s="3" t="s">
        <v>82</v>
      </c>
      <c r="P113" s="3" t="s">
        <v>462</v>
      </c>
      <c r="Q113" s="3" t="s">
        <v>588</v>
      </c>
      <c r="R113" s="3"/>
      <c r="S113" s="3"/>
      <c r="T113" s="15"/>
      <c r="U113" s="3"/>
      <c r="V113" s="15"/>
      <c r="W113" s="15"/>
      <c r="X113" s="11" t="s">
        <v>565</v>
      </c>
      <c r="Y113" s="6">
        <v>3090</v>
      </c>
      <c r="Z113" s="6" t="e">
        <f>#REF!*450</f>
        <v>#REF!</v>
      </c>
      <c r="AA113" s="4">
        <v>3</v>
      </c>
      <c r="AB113" s="8" t="e">
        <f>AA113*#REF!</f>
        <v>#REF!</v>
      </c>
      <c r="AC113" s="6" t="e">
        <f t="shared" si="14"/>
        <v>#REF!</v>
      </c>
      <c r="AD113" s="6">
        <f>3090</f>
        <v>3090</v>
      </c>
      <c r="AE113" s="6">
        <f>AD113/10</f>
        <v>309</v>
      </c>
    </row>
    <row r="114" spans="1:31" ht="75" customHeight="1">
      <c r="A114" s="3" t="s">
        <v>66</v>
      </c>
      <c r="B114" s="3" t="s">
        <v>67</v>
      </c>
      <c r="C114" s="3" t="s">
        <v>217</v>
      </c>
      <c r="D114" s="3" t="s">
        <v>23</v>
      </c>
      <c r="E114" s="3" t="s">
        <v>226</v>
      </c>
      <c r="F114" s="4" t="s">
        <v>24</v>
      </c>
      <c r="G114" s="4"/>
      <c r="H114" s="4" t="s">
        <v>24</v>
      </c>
      <c r="I114" s="4" t="s">
        <v>24</v>
      </c>
      <c r="J114" s="4"/>
      <c r="K114" s="4"/>
      <c r="L114" s="4"/>
      <c r="M114" s="5">
        <v>44009</v>
      </c>
      <c r="N114" s="4" t="s">
        <v>116</v>
      </c>
      <c r="O114" s="3" t="s">
        <v>82</v>
      </c>
      <c r="P114" s="3" t="s">
        <v>463</v>
      </c>
      <c r="Q114" s="3" t="s">
        <v>588</v>
      </c>
      <c r="R114" s="3"/>
      <c r="S114" s="3"/>
      <c r="T114" s="15"/>
      <c r="U114" s="3"/>
      <c r="V114" s="15"/>
      <c r="W114" s="15"/>
      <c r="X114" s="11" t="s">
        <v>565</v>
      </c>
      <c r="Y114" s="6">
        <v>3090</v>
      </c>
      <c r="Z114" s="6" t="e">
        <f>#REF!*450</f>
        <v>#REF!</v>
      </c>
      <c r="AA114" s="4">
        <v>3</v>
      </c>
      <c r="AB114" s="8" t="e">
        <f>AA114*#REF!</f>
        <v>#REF!</v>
      </c>
      <c r="AC114" s="6" t="e">
        <f t="shared" si="14"/>
        <v>#REF!</v>
      </c>
      <c r="AD114" s="6">
        <f>3090</f>
        <v>3090</v>
      </c>
      <c r="AE114" s="6">
        <f>AD114/10</f>
        <v>309</v>
      </c>
    </row>
    <row r="115" spans="1:31" ht="75" customHeight="1">
      <c r="A115" s="3" t="s">
        <v>66</v>
      </c>
      <c r="B115" s="3" t="s">
        <v>67</v>
      </c>
      <c r="C115" s="3" t="s">
        <v>196</v>
      </c>
      <c r="D115" s="3" t="s">
        <v>80</v>
      </c>
      <c r="E115" s="3" t="s">
        <v>251</v>
      </c>
      <c r="F115" s="4" t="s">
        <v>24</v>
      </c>
      <c r="G115" s="4" t="s">
        <v>24</v>
      </c>
      <c r="H115" s="4" t="s">
        <v>24</v>
      </c>
      <c r="I115" s="4" t="s">
        <v>24</v>
      </c>
      <c r="J115" s="4" t="s">
        <v>24</v>
      </c>
      <c r="K115" s="4" t="s">
        <v>24</v>
      </c>
      <c r="L115" s="4" t="s">
        <v>24</v>
      </c>
      <c r="M115" s="5">
        <v>44347</v>
      </c>
      <c r="N115" s="7" t="s">
        <v>432</v>
      </c>
      <c r="O115" s="3" t="s">
        <v>34</v>
      </c>
      <c r="P115" s="3" t="s">
        <v>475</v>
      </c>
      <c r="Q115" s="3"/>
      <c r="R115" s="3"/>
      <c r="S115" s="3"/>
      <c r="T115" s="3"/>
      <c r="U115" s="10"/>
      <c r="V115" s="10"/>
      <c r="W115" s="10"/>
      <c r="X115" s="11" t="s">
        <v>478</v>
      </c>
      <c r="Y115" s="12">
        <f>1350</f>
        <v>1350</v>
      </c>
      <c r="Z115" s="12">
        <f>450</f>
        <v>450</v>
      </c>
      <c r="AA115" s="4">
        <v>1</v>
      </c>
      <c r="AB115" s="8">
        <v>1</v>
      </c>
      <c r="AC115" s="13"/>
      <c r="AD115" s="13">
        <f>1350</f>
        <v>1350</v>
      </c>
      <c r="AE115" s="11" t="s">
        <v>558</v>
      </c>
    </row>
    <row r="116" spans="1:31" ht="75" customHeight="1">
      <c r="A116" s="3" t="s">
        <v>66</v>
      </c>
      <c r="B116" s="3" t="s">
        <v>67</v>
      </c>
      <c r="C116" s="3" t="s">
        <v>79</v>
      </c>
      <c r="D116" s="3" t="s">
        <v>80</v>
      </c>
      <c r="E116" s="3" t="s">
        <v>252</v>
      </c>
      <c r="F116" s="4" t="s">
        <v>24</v>
      </c>
      <c r="G116" s="4" t="s">
        <v>24</v>
      </c>
      <c r="H116" s="4" t="s">
        <v>24</v>
      </c>
      <c r="I116" s="4" t="s">
        <v>24</v>
      </c>
      <c r="J116" s="4" t="s">
        <v>24</v>
      </c>
      <c r="K116" s="4" t="s">
        <v>24</v>
      </c>
      <c r="L116" s="4" t="s">
        <v>24</v>
      </c>
      <c r="M116" s="5">
        <v>44347</v>
      </c>
      <c r="N116" s="7" t="s">
        <v>432</v>
      </c>
      <c r="O116" s="3" t="s">
        <v>34</v>
      </c>
      <c r="P116" s="3" t="s">
        <v>475</v>
      </c>
      <c r="Q116" s="3"/>
      <c r="R116" s="3"/>
      <c r="S116" s="3"/>
      <c r="T116" s="3"/>
      <c r="U116" s="10"/>
      <c r="V116" s="10"/>
      <c r="W116" s="10"/>
      <c r="X116" s="11" t="s">
        <v>478</v>
      </c>
      <c r="Y116" s="6">
        <f>1350</f>
        <v>1350</v>
      </c>
      <c r="Z116" s="6" t="e">
        <f>#REF!*450</f>
        <v>#REF!</v>
      </c>
      <c r="AA116" s="4">
        <v>1</v>
      </c>
      <c r="AB116" s="8" t="e">
        <f>AA116*#REF!</f>
        <v>#REF!</v>
      </c>
      <c r="AC116" s="13"/>
      <c r="AD116" s="6">
        <v>1350</v>
      </c>
      <c r="AE116" s="11" t="s">
        <v>558</v>
      </c>
    </row>
    <row r="117" spans="1:31" ht="75" customHeight="1">
      <c r="A117" s="3" t="s">
        <v>66</v>
      </c>
      <c r="B117" s="3" t="s">
        <v>67</v>
      </c>
      <c r="C117" s="3" t="s">
        <v>197</v>
      </c>
      <c r="D117" s="3" t="s">
        <v>80</v>
      </c>
      <c r="E117" s="3" t="s">
        <v>253</v>
      </c>
      <c r="F117" s="4" t="s">
        <v>24</v>
      </c>
      <c r="G117" s="4" t="s">
        <v>24</v>
      </c>
      <c r="H117" s="4" t="s">
        <v>24</v>
      </c>
      <c r="I117" s="4" t="s">
        <v>24</v>
      </c>
      <c r="J117" s="4" t="s">
        <v>24</v>
      </c>
      <c r="K117" s="4" t="s">
        <v>24</v>
      </c>
      <c r="L117" s="4" t="s">
        <v>24</v>
      </c>
      <c r="M117" s="5">
        <v>44347</v>
      </c>
      <c r="N117" s="7" t="s">
        <v>432</v>
      </c>
      <c r="O117" s="3" t="s">
        <v>81</v>
      </c>
      <c r="P117" s="3" t="s">
        <v>475</v>
      </c>
      <c r="Q117" s="3"/>
      <c r="R117" s="3"/>
      <c r="S117" s="3"/>
      <c r="T117" s="3"/>
      <c r="U117" s="10"/>
      <c r="V117" s="10"/>
      <c r="W117" s="10"/>
      <c r="X117" s="11" t="s">
        <v>478</v>
      </c>
      <c r="Y117" s="12">
        <v>2200</v>
      </c>
      <c r="Z117" s="12">
        <v>450</v>
      </c>
      <c r="AA117" s="4">
        <v>1</v>
      </c>
      <c r="AB117" s="8" t="e">
        <f>AA117*#REF!</f>
        <v>#REF!</v>
      </c>
      <c r="AC117" s="13"/>
      <c r="AD117" s="13">
        <v>2200</v>
      </c>
      <c r="AE117" s="11" t="s">
        <v>558</v>
      </c>
    </row>
    <row r="118" spans="1:31" ht="75" customHeight="1">
      <c r="A118" s="3" t="s">
        <v>66</v>
      </c>
      <c r="B118" s="3" t="s">
        <v>67</v>
      </c>
      <c r="C118" s="3" t="s">
        <v>83</v>
      </c>
      <c r="D118" s="3" t="s">
        <v>80</v>
      </c>
      <c r="E118" s="3" t="s">
        <v>254</v>
      </c>
      <c r="F118" s="4" t="s">
        <v>24</v>
      </c>
      <c r="G118" s="4" t="s">
        <v>24</v>
      </c>
      <c r="H118" s="4" t="s">
        <v>24</v>
      </c>
      <c r="I118" s="4" t="s">
        <v>24</v>
      </c>
      <c r="J118" s="4" t="s">
        <v>24</v>
      </c>
      <c r="K118" s="4" t="s">
        <v>24</v>
      </c>
      <c r="L118" s="4" t="s">
        <v>24</v>
      </c>
      <c r="M118" s="5">
        <v>43929</v>
      </c>
      <c r="N118" s="7" t="s">
        <v>432</v>
      </c>
      <c r="O118" s="3" t="s">
        <v>34</v>
      </c>
      <c r="P118" s="3" t="s">
        <v>475</v>
      </c>
      <c r="Q118" s="3"/>
      <c r="R118" s="3"/>
      <c r="S118" s="3"/>
      <c r="T118" s="3"/>
      <c r="U118" s="10"/>
      <c r="V118" s="10"/>
      <c r="W118" s="10"/>
      <c r="X118" s="11" t="s">
        <v>478</v>
      </c>
      <c r="Y118" s="6">
        <f>1230</f>
        <v>1230</v>
      </c>
      <c r="Z118" s="6">
        <f>450</f>
        <v>450</v>
      </c>
      <c r="AA118" s="4">
        <v>1</v>
      </c>
      <c r="AB118" s="8" t="e">
        <f>AA118*#REF!</f>
        <v>#REF!</v>
      </c>
      <c r="AC118" s="13"/>
      <c r="AD118" s="6">
        <v>1230</v>
      </c>
      <c r="AE118" s="11" t="s">
        <v>558</v>
      </c>
    </row>
    <row r="119" spans="1:31" ht="75" customHeight="1">
      <c r="A119" s="3" t="s">
        <v>66</v>
      </c>
      <c r="B119" s="3" t="s">
        <v>67</v>
      </c>
      <c r="C119" s="3" t="s">
        <v>487</v>
      </c>
      <c r="D119" s="3" t="s">
        <v>100</v>
      </c>
      <c r="E119" s="3"/>
      <c r="F119" s="4" t="s">
        <v>24</v>
      </c>
      <c r="G119" s="4" t="s">
        <v>24</v>
      </c>
      <c r="H119" s="4"/>
      <c r="I119" s="4"/>
      <c r="J119" s="4"/>
      <c r="K119" s="4"/>
      <c r="L119" s="4"/>
      <c r="M119" s="5">
        <v>44206</v>
      </c>
      <c r="N119" s="3" t="s">
        <v>121</v>
      </c>
      <c r="O119" s="3" t="s">
        <v>268</v>
      </c>
      <c r="P119" s="3" t="s">
        <v>479</v>
      </c>
      <c r="Q119" s="12"/>
      <c r="R119" s="12"/>
      <c r="S119" s="12"/>
      <c r="T119" s="12"/>
      <c r="U119" s="12"/>
      <c r="V119" s="12"/>
      <c r="W119" s="12"/>
      <c r="X119" s="12"/>
      <c r="Y119" s="6">
        <v>28310</v>
      </c>
      <c r="Z119" s="6" t="e">
        <f>#REF!*450</f>
        <v>#REF!</v>
      </c>
      <c r="AA119" s="4"/>
      <c r="AB119" s="8" t="e">
        <f>AA119*#REF!</f>
        <v>#REF!</v>
      </c>
      <c r="AC119" s="6"/>
      <c r="AD119" s="6" t="e">
        <f>1490*#REF!</f>
        <v>#REF!</v>
      </c>
      <c r="AE119" s="6"/>
    </row>
    <row r="120" spans="1:31" ht="75" customHeight="1">
      <c r="A120" s="3" t="s">
        <v>66</v>
      </c>
      <c r="B120" s="3" t="s">
        <v>67</v>
      </c>
      <c r="C120" s="3" t="s">
        <v>488</v>
      </c>
      <c r="D120" s="3" t="s">
        <v>101</v>
      </c>
      <c r="E120" s="3"/>
      <c r="F120" s="4" t="s">
        <v>24</v>
      </c>
      <c r="G120" s="4" t="s">
        <v>24</v>
      </c>
      <c r="H120" s="4"/>
      <c r="I120" s="4"/>
      <c r="J120" s="4"/>
      <c r="K120" s="4"/>
      <c r="L120" s="4"/>
      <c r="M120" s="5">
        <v>44206</v>
      </c>
      <c r="N120" s="3" t="s">
        <v>489</v>
      </c>
      <c r="O120" s="3" t="s">
        <v>268</v>
      </c>
      <c r="P120" s="3" t="s">
        <v>479</v>
      </c>
      <c r="Q120" s="12"/>
      <c r="R120" s="12"/>
      <c r="S120" s="12"/>
      <c r="T120" s="12"/>
      <c r="U120" s="12"/>
      <c r="V120" s="12"/>
      <c r="W120" s="12"/>
      <c r="X120" s="12"/>
      <c r="Y120" s="6">
        <v>10430</v>
      </c>
      <c r="Z120" s="6" t="e">
        <f>#REF!*450</f>
        <v>#REF!</v>
      </c>
      <c r="AA120" s="4"/>
      <c r="AB120" s="8" t="e">
        <f>AA120*#REF!</f>
        <v>#REF!</v>
      </c>
      <c r="AC120" s="6"/>
      <c r="AD120" s="6" t="e">
        <f>1490*#REF!</f>
        <v>#REF!</v>
      </c>
      <c r="AE120" s="6"/>
    </row>
    <row r="121" spans="1:31" ht="75" customHeight="1">
      <c r="A121" s="3" t="s">
        <v>66</v>
      </c>
      <c r="B121" s="3" t="s">
        <v>67</v>
      </c>
      <c r="C121" s="3" t="s">
        <v>498</v>
      </c>
      <c r="D121" s="3" t="s">
        <v>513</v>
      </c>
      <c r="E121" s="3"/>
      <c r="F121" s="4" t="s">
        <v>24</v>
      </c>
      <c r="G121" s="4" t="s">
        <v>24</v>
      </c>
      <c r="H121" s="4"/>
      <c r="I121" s="4"/>
      <c r="J121" s="4"/>
      <c r="K121" s="4"/>
      <c r="L121" s="4"/>
      <c r="M121" s="5">
        <v>44360</v>
      </c>
      <c r="N121" s="3" t="s">
        <v>490</v>
      </c>
      <c r="O121" s="3" t="s">
        <v>88</v>
      </c>
      <c r="P121" s="3" t="s">
        <v>479</v>
      </c>
      <c r="Q121" s="12"/>
      <c r="R121" s="12"/>
      <c r="S121" s="12"/>
      <c r="T121" s="12"/>
      <c r="U121" s="12"/>
      <c r="V121" s="12"/>
      <c r="W121" s="12"/>
      <c r="X121" s="12"/>
      <c r="Y121" s="6"/>
      <c r="Z121" s="6"/>
      <c r="AA121" s="4"/>
      <c r="AB121" s="8" t="e">
        <f>AA121*#REF!</f>
        <v>#REF!</v>
      </c>
      <c r="AC121" s="6"/>
      <c r="AD121" s="6" t="e">
        <f>(1404+300)*#REF!</f>
        <v>#REF!</v>
      </c>
      <c r="AE121" s="6"/>
    </row>
    <row r="122" spans="1:31" ht="75" customHeight="1">
      <c r="A122" s="3" t="s">
        <v>66</v>
      </c>
      <c r="B122" s="3" t="s">
        <v>67</v>
      </c>
      <c r="C122" s="3" t="s">
        <v>499</v>
      </c>
      <c r="D122" s="3" t="s">
        <v>514</v>
      </c>
      <c r="E122" s="3"/>
      <c r="F122" s="4" t="s">
        <v>24</v>
      </c>
      <c r="G122" s="4" t="s">
        <v>24</v>
      </c>
      <c r="H122" s="4"/>
      <c r="I122" s="4"/>
      <c r="J122" s="4"/>
      <c r="K122" s="4"/>
      <c r="L122" s="4"/>
      <c r="M122" s="5">
        <v>44360</v>
      </c>
      <c r="N122" s="3" t="s">
        <v>491</v>
      </c>
      <c r="O122" s="3" t="s">
        <v>88</v>
      </c>
      <c r="P122" s="3" t="s">
        <v>479</v>
      </c>
      <c r="Q122" s="12"/>
      <c r="R122" s="12"/>
      <c r="S122" s="12"/>
      <c r="T122" s="12"/>
      <c r="U122" s="12"/>
      <c r="V122" s="12"/>
      <c r="W122" s="12"/>
      <c r="X122" s="12"/>
      <c r="Y122" s="6"/>
      <c r="Z122" s="6"/>
      <c r="AA122" s="4"/>
      <c r="AB122" s="8" t="e">
        <f>AA122*#REF!</f>
        <v>#REF!</v>
      </c>
      <c r="AC122" s="6"/>
      <c r="AD122" s="6" t="e">
        <f>(1404+300)*#REF!</f>
        <v>#REF!</v>
      </c>
      <c r="AE122" s="6"/>
    </row>
    <row r="123" spans="1:31" ht="75" customHeight="1">
      <c r="A123" s="3" t="s">
        <v>66</v>
      </c>
      <c r="B123" s="3" t="s">
        <v>67</v>
      </c>
      <c r="C123" s="3" t="s">
        <v>500</v>
      </c>
      <c r="D123" s="3" t="s">
        <v>89</v>
      </c>
      <c r="E123" s="3"/>
      <c r="F123" s="4" t="s">
        <v>24</v>
      </c>
      <c r="G123" s="4" t="s">
        <v>24</v>
      </c>
      <c r="H123" s="4"/>
      <c r="I123" s="4"/>
      <c r="J123" s="4"/>
      <c r="K123" s="4"/>
      <c r="L123" s="4"/>
      <c r="M123" s="5">
        <v>44360</v>
      </c>
      <c r="N123" s="3" t="s">
        <v>516</v>
      </c>
      <c r="O123" s="3" t="s">
        <v>267</v>
      </c>
      <c r="P123" s="3" t="s">
        <v>479</v>
      </c>
      <c r="Q123" s="12"/>
      <c r="R123" s="12"/>
      <c r="S123" s="12"/>
      <c r="T123" s="12"/>
      <c r="U123" s="12"/>
      <c r="V123" s="12"/>
      <c r="W123" s="12"/>
      <c r="X123" s="12"/>
      <c r="Y123" s="6">
        <v>16776</v>
      </c>
      <c r="Z123" s="6" t="e">
        <f>#REF!*450</f>
        <v>#REF!</v>
      </c>
      <c r="AA123" s="4"/>
      <c r="AB123" s="8" t="e">
        <f>AA123*#REF!</f>
        <v>#REF!</v>
      </c>
      <c r="AC123" s="6"/>
      <c r="AD123" s="6">
        <v>16776</v>
      </c>
      <c r="AE123" s="6"/>
    </row>
    <row r="124" spans="1:31" ht="75" customHeight="1">
      <c r="A124" s="3" t="s">
        <v>66</v>
      </c>
      <c r="B124" s="3" t="s">
        <v>67</v>
      </c>
      <c r="C124" s="3" t="s">
        <v>501</v>
      </c>
      <c r="D124" s="3" t="s">
        <v>90</v>
      </c>
      <c r="E124" s="3"/>
      <c r="F124" s="4" t="s">
        <v>24</v>
      </c>
      <c r="G124" s="4" t="s">
        <v>24</v>
      </c>
      <c r="H124" s="4"/>
      <c r="I124" s="4"/>
      <c r="J124" s="4"/>
      <c r="K124" s="4"/>
      <c r="L124" s="4"/>
      <c r="M124" s="5">
        <v>44360</v>
      </c>
      <c r="N124" s="3" t="s">
        <v>515</v>
      </c>
      <c r="O124" s="3" t="s">
        <v>267</v>
      </c>
      <c r="P124" s="3" t="s">
        <v>479</v>
      </c>
      <c r="Q124" s="12"/>
      <c r="R124" s="12"/>
      <c r="S124" s="12"/>
      <c r="T124" s="12"/>
      <c r="U124" s="12"/>
      <c r="V124" s="12"/>
      <c r="W124" s="12"/>
      <c r="X124" s="12"/>
      <c r="Y124" s="6">
        <v>13048</v>
      </c>
      <c r="Z124" s="6" t="e">
        <f>#REF!*450</f>
        <v>#REF!</v>
      </c>
      <c r="AA124" s="4"/>
      <c r="AB124" s="8" t="e">
        <f>AA124*#REF!</f>
        <v>#REF!</v>
      </c>
      <c r="AC124" s="6"/>
      <c r="AD124" s="6" t="e">
        <f>(1404+460)*#REF!</f>
        <v>#REF!</v>
      </c>
      <c r="AE124" s="6"/>
    </row>
    <row r="125" spans="1:31" ht="75" customHeight="1">
      <c r="A125" s="3" t="s">
        <v>66</v>
      </c>
      <c r="B125" s="3" t="s">
        <v>67</v>
      </c>
      <c r="C125" s="3" t="s">
        <v>492</v>
      </c>
      <c r="D125" s="3" t="s">
        <v>91</v>
      </c>
      <c r="E125" s="3"/>
      <c r="F125" s="4" t="s">
        <v>24</v>
      </c>
      <c r="G125" s="4" t="s">
        <v>24</v>
      </c>
      <c r="H125" s="4"/>
      <c r="I125" s="4"/>
      <c r="J125" s="4"/>
      <c r="K125" s="4"/>
      <c r="L125" s="4"/>
      <c r="M125" s="5">
        <v>44340</v>
      </c>
      <c r="N125" s="3" t="s">
        <v>517</v>
      </c>
      <c r="O125" s="3" t="s">
        <v>92</v>
      </c>
      <c r="P125" s="3" t="s">
        <v>479</v>
      </c>
      <c r="Q125" s="12"/>
      <c r="R125" s="12"/>
      <c r="S125" s="12"/>
      <c r="T125" s="12"/>
      <c r="U125" s="12"/>
      <c r="V125" s="12"/>
      <c r="W125" s="12"/>
      <c r="X125" s="12"/>
      <c r="Y125" s="6"/>
      <c r="Z125" s="6"/>
      <c r="AA125" s="4"/>
      <c r="AB125" s="8" t="e">
        <f>AA125*#REF!</f>
        <v>#REF!</v>
      </c>
      <c r="AC125" s="6"/>
      <c r="AD125" s="6" t="e">
        <f>1625*#REF!</f>
        <v>#REF!</v>
      </c>
      <c r="AE125" s="6"/>
    </row>
    <row r="126" spans="1:31" ht="75" customHeight="1">
      <c r="A126" s="3" t="s">
        <v>66</v>
      </c>
      <c r="B126" s="3" t="s">
        <v>67</v>
      </c>
      <c r="C126" s="3" t="s">
        <v>493</v>
      </c>
      <c r="D126" s="3" t="s">
        <v>93</v>
      </c>
      <c r="E126" s="3"/>
      <c r="F126" s="4" t="s">
        <v>24</v>
      </c>
      <c r="G126" s="4" t="s">
        <v>24</v>
      </c>
      <c r="H126" s="4"/>
      <c r="I126" s="4"/>
      <c r="J126" s="4"/>
      <c r="K126" s="4"/>
      <c r="L126" s="4"/>
      <c r="M126" s="5">
        <v>44340</v>
      </c>
      <c r="N126" s="3" t="s">
        <v>517</v>
      </c>
      <c r="O126" s="3" t="s">
        <v>92</v>
      </c>
      <c r="P126" s="3" t="s">
        <v>479</v>
      </c>
      <c r="Q126" s="12"/>
      <c r="R126" s="12"/>
      <c r="S126" s="12"/>
      <c r="T126" s="12"/>
      <c r="U126" s="12"/>
      <c r="V126" s="12"/>
      <c r="W126" s="12"/>
      <c r="X126" s="12"/>
      <c r="Y126" s="6"/>
      <c r="Z126" s="6"/>
      <c r="AA126" s="4"/>
      <c r="AB126" s="8" t="e">
        <f>AA126*#REF!</f>
        <v>#REF!</v>
      </c>
      <c r="AC126" s="6"/>
      <c r="AD126" s="6" t="e">
        <f>1625*#REF!</f>
        <v>#REF!</v>
      </c>
      <c r="AE126" s="6"/>
    </row>
    <row r="127" spans="1:31" ht="75" customHeight="1">
      <c r="A127" s="3" t="s">
        <v>66</v>
      </c>
      <c r="B127" s="3" t="s">
        <v>67</v>
      </c>
      <c r="C127" s="3" t="s">
        <v>494</v>
      </c>
      <c r="D127" s="3" t="s">
        <v>381</v>
      </c>
      <c r="E127" s="3"/>
      <c r="F127" s="4" t="s">
        <v>24</v>
      </c>
      <c r="G127" s="4" t="s">
        <v>24</v>
      </c>
      <c r="H127" s="4"/>
      <c r="I127" s="4"/>
      <c r="J127" s="4"/>
      <c r="K127" s="4"/>
      <c r="L127" s="4"/>
      <c r="M127" s="5">
        <v>44340</v>
      </c>
      <c r="N127" s="3" t="s">
        <v>517</v>
      </c>
      <c r="O127" s="3" t="s">
        <v>92</v>
      </c>
      <c r="P127" s="3" t="s">
        <v>479</v>
      </c>
      <c r="Q127" s="12"/>
      <c r="R127" s="12"/>
      <c r="S127" s="12"/>
      <c r="T127" s="12"/>
      <c r="U127" s="12"/>
      <c r="V127" s="12"/>
      <c r="W127" s="12"/>
      <c r="X127" s="12"/>
      <c r="Y127" s="6"/>
      <c r="Z127" s="6"/>
      <c r="AA127" s="4"/>
      <c r="AB127" s="8" t="e">
        <f>AA127*#REF!</f>
        <v>#REF!</v>
      </c>
      <c r="AC127" s="6"/>
      <c r="AD127" s="6" t="e">
        <f>1625*#REF!</f>
        <v>#REF!</v>
      </c>
      <c r="AE127" s="6"/>
    </row>
    <row r="128" spans="1:31" ht="75" customHeight="1">
      <c r="A128" s="3" t="s">
        <v>66</v>
      </c>
      <c r="B128" s="3" t="s">
        <v>67</v>
      </c>
      <c r="C128" s="3" t="s">
        <v>495</v>
      </c>
      <c r="D128" s="3" t="s">
        <v>94</v>
      </c>
      <c r="E128" s="3"/>
      <c r="F128" s="4" t="s">
        <v>24</v>
      </c>
      <c r="G128" s="4" t="s">
        <v>24</v>
      </c>
      <c r="H128" s="4"/>
      <c r="I128" s="4"/>
      <c r="J128" s="4"/>
      <c r="K128" s="4"/>
      <c r="L128" s="4"/>
      <c r="M128" s="5">
        <v>44340</v>
      </c>
      <c r="N128" s="3" t="s">
        <v>518</v>
      </c>
      <c r="O128" s="3" t="s">
        <v>92</v>
      </c>
      <c r="P128" s="3" t="s">
        <v>479</v>
      </c>
      <c r="Q128" s="12"/>
      <c r="R128" s="12"/>
      <c r="S128" s="12"/>
      <c r="T128" s="12"/>
      <c r="U128" s="12"/>
      <c r="V128" s="12"/>
      <c r="W128" s="12"/>
      <c r="X128" s="12"/>
      <c r="Y128" s="6"/>
      <c r="Z128" s="6"/>
      <c r="AA128" s="4"/>
      <c r="AB128" s="8" t="e">
        <f>AA128*#REF!</f>
        <v>#REF!</v>
      </c>
      <c r="AC128" s="6"/>
      <c r="AD128" s="6" t="e">
        <f>1625*#REF!</f>
        <v>#REF!</v>
      </c>
      <c r="AE128" s="6"/>
    </row>
    <row r="129" spans="1:31" ht="75" customHeight="1">
      <c r="A129" s="3" t="s">
        <v>66</v>
      </c>
      <c r="B129" s="3" t="s">
        <v>67</v>
      </c>
      <c r="C129" s="3" t="s">
        <v>502</v>
      </c>
      <c r="D129" s="3" t="s">
        <v>97</v>
      </c>
      <c r="E129" s="3"/>
      <c r="F129" s="4" t="s">
        <v>24</v>
      </c>
      <c r="G129" s="4" t="s">
        <v>24</v>
      </c>
      <c r="H129" s="4"/>
      <c r="I129" s="4"/>
      <c r="J129" s="4"/>
      <c r="K129" s="4"/>
      <c r="L129" s="4"/>
      <c r="M129" s="5">
        <v>44196</v>
      </c>
      <c r="N129" s="3" t="s">
        <v>519</v>
      </c>
      <c r="O129" s="3" t="s">
        <v>98</v>
      </c>
      <c r="P129" s="3" t="s">
        <v>479</v>
      </c>
      <c r="Q129" s="12"/>
      <c r="R129" s="12"/>
      <c r="S129" s="12"/>
      <c r="T129" s="12"/>
      <c r="U129" s="12"/>
      <c r="V129" s="12"/>
      <c r="W129" s="12"/>
      <c r="X129" s="12"/>
      <c r="Y129" s="6">
        <v>12800</v>
      </c>
      <c r="Z129" s="6" t="e">
        <f>#REF!*450</f>
        <v>#REF!</v>
      </c>
      <c r="AA129" s="4"/>
      <c r="AB129" s="8" t="e">
        <f>AA129*#REF!</f>
        <v>#REF!</v>
      </c>
      <c r="AC129" s="6"/>
      <c r="AD129" s="6" t="e">
        <f>1280*#REF!</f>
        <v>#REF!</v>
      </c>
      <c r="AE129" s="6"/>
    </row>
    <row r="130" spans="1:31" ht="75" customHeight="1">
      <c r="A130" s="3" t="s">
        <v>66</v>
      </c>
      <c r="B130" s="3" t="s">
        <v>67</v>
      </c>
      <c r="C130" s="3" t="s">
        <v>503</v>
      </c>
      <c r="D130" s="3" t="s">
        <v>99</v>
      </c>
      <c r="E130" s="3"/>
      <c r="F130" s="4" t="s">
        <v>24</v>
      </c>
      <c r="G130" s="4" t="s">
        <v>24</v>
      </c>
      <c r="H130" s="4"/>
      <c r="I130" s="4"/>
      <c r="J130" s="4"/>
      <c r="K130" s="4"/>
      <c r="L130" s="4"/>
      <c r="M130" s="5">
        <v>44196</v>
      </c>
      <c r="N130" s="3" t="s">
        <v>520</v>
      </c>
      <c r="O130" s="3" t="s">
        <v>98</v>
      </c>
      <c r="P130" s="3" t="s">
        <v>479</v>
      </c>
      <c r="Q130" s="12"/>
      <c r="R130" s="12"/>
      <c r="S130" s="12"/>
      <c r="T130" s="12"/>
      <c r="U130" s="12"/>
      <c r="V130" s="12"/>
      <c r="W130" s="12"/>
      <c r="X130" s="12"/>
      <c r="Y130" s="6">
        <v>10240</v>
      </c>
      <c r="Z130" s="6" t="e">
        <f>#REF!*450</f>
        <v>#REF!</v>
      </c>
      <c r="AA130" s="4"/>
      <c r="AB130" s="8" t="e">
        <f>AA130*#REF!</f>
        <v>#REF!</v>
      </c>
      <c r="AC130" s="6"/>
      <c r="AD130" s="6" t="e">
        <f>1280*#REF!</f>
        <v>#REF!</v>
      </c>
      <c r="AE130" s="6"/>
    </row>
    <row r="131" spans="1:31" ht="75" customHeight="1">
      <c r="A131" s="3" t="s">
        <v>66</v>
      </c>
      <c r="B131" s="3" t="s">
        <v>67</v>
      </c>
      <c r="C131" s="3" t="s">
        <v>496</v>
      </c>
      <c r="D131" s="3" t="s">
        <v>95</v>
      </c>
      <c r="E131" s="3"/>
      <c r="F131" s="4" t="s">
        <v>24</v>
      </c>
      <c r="G131" s="4" t="s">
        <v>24</v>
      </c>
      <c r="H131" s="4"/>
      <c r="I131" s="4"/>
      <c r="J131" s="4"/>
      <c r="K131" s="4"/>
      <c r="L131" s="4"/>
      <c r="M131" s="5">
        <v>44206</v>
      </c>
      <c r="N131" s="3" t="s">
        <v>107</v>
      </c>
      <c r="O131" s="3" t="s">
        <v>268</v>
      </c>
      <c r="P131" s="3" t="s">
        <v>479</v>
      </c>
      <c r="Q131" s="12"/>
      <c r="R131" s="12"/>
      <c r="S131" s="12"/>
      <c r="T131" s="12"/>
      <c r="U131" s="12"/>
      <c r="V131" s="12"/>
      <c r="W131" s="12"/>
      <c r="X131" s="12"/>
      <c r="Y131" s="6">
        <v>15645</v>
      </c>
      <c r="Z131" s="6" t="e">
        <f>#REF!*450</f>
        <v>#REF!</v>
      </c>
      <c r="AA131" s="4"/>
      <c r="AB131" s="8" t="e">
        <f>AA131*#REF!</f>
        <v>#REF!</v>
      </c>
      <c r="AC131" s="6"/>
      <c r="AD131" s="6" t="e">
        <f>1490*#REF!</f>
        <v>#REF!</v>
      </c>
      <c r="AE131" s="6"/>
    </row>
    <row r="132" spans="1:31" ht="75" customHeight="1">
      <c r="A132" s="3" t="s">
        <v>66</v>
      </c>
      <c r="B132" s="3" t="s">
        <v>67</v>
      </c>
      <c r="C132" s="3" t="s">
        <v>497</v>
      </c>
      <c r="D132" s="3" t="s">
        <v>96</v>
      </c>
      <c r="E132" s="3"/>
      <c r="F132" s="4" t="s">
        <v>24</v>
      </c>
      <c r="G132" s="4" t="s">
        <v>24</v>
      </c>
      <c r="H132" s="4"/>
      <c r="I132" s="4"/>
      <c r="J132" s="4"/>
      <c r="K132" s="4"/>
      <c r="L132" s="4"/>
      <c r="M132" s="5">
        <v>44206</v>
      </c>
      <c r="N132" s="3" t="s">
        <v>120</v>
      </c>
      <c r="O132" s="3" t="s">
        <v>268</v>
      </c>
      <c r="P132" s="3" t="s">
        <v>479</v>
      </c>
      <c r="Q132" s="12"/>
      <c r="R132" s="12"/>
      <c r="S132" s="12"/>
      <c r="T132" s="12"/>
      <c r="U132" s="12"/>
      <c r="V132" s="12"/>
      <c r="W132" s="12"/>
      <c r="X132" s="12"/>
      <c r="Y132" s="6">
        <v>4470</v>
      </c>
      <c r="Z132" s="6" t="e">
        <f>#REF!*450</f>
        <v>#REF!</v>
      </c>
      <c r="AA132" s="4"/>
      <c r="AB132" s="8" t="e">
        <f>AA132*#REF!</f>
        <v>#REF!</v>
      </c>
      <c r="AC132" s="6"/>
      <c r="AD132" s="6" t="e">
        <f>1490*#REF!</f>
        <v>#REF!</v>
      </c>
      <c r="AE132" s="6"/>
    </row>
    <row r="133" spans="1:31" ht="75" customHeight="1">
      <c r="A133" s="3" t="s">
        <v>66</v>
      </c>
      <c r="B133" s="3" t="s">
        <v>67</v>
      </c>
      <c r="C133" s="3" t="s">
        <v>504</v>
      </c>
      <c r="D133" s="3" t="s">
        <v>506</v>
      </c>
      <c r="E133" s="3"/>
      <c r="F133" s="4" t="s">
        <v>24</v>
      </c>
      <c r="G133" s="4" t="s">
        <v>24</v>
      </c>
      <c r="H133" s="4"/>
      <c r="I133" s="4"/>
      <c r="J133" s="4"/>
      <c r="K133" s="4"/>
      <c r="L133" s="4"/>
      <c r="M133" s="22">
        <v>44355</v>
      </c>
      <c r="N133" s="3" t="s">
        <v>521</v>
      </c>
      <c r="O133" s="14" t="s">
        <v>268</v>
      </c>
      <c r="P133" s="3" t="s">
        <v>479</v>
      </c>
      <c r="Q133" s="12"/>
      <c r="R133" s="12"/>
      <c r="S133" s="12"/>
      <c r="T133" s="12"/>
      <c r="U133" s="12"/>
      <c r="V133" s="12"/>
      <c r="W133" s="12"/>
      <c r="X133" s="12"/>
      <c r="Y133" s="6" t="e">
        <f>1490*#REF!</f>
        <v>#REF!</v>
      </c>
      <c r="Z133" s="6" t="e">
        <f>#REF!*450</f>
        <v>#REF!</v>
      </c>
      <c r="AA133" s="4" t="s">
        <v>184</v>
      </c>
      <c r="AB133" s="8" t="e">
        <f>AA133*#REF!</f>
        <v>#VALUE!</v>
      </c>
      <c r="AC133" s="6">
        <v>70000</v>
      </c>
      <c r="AD133" s="6" t="e">
        <f>1490*#REF!</f>
        <v>#REF!</v>
      </c>
      <c r="AE133" s="6"/>
    </row>
    <row r="134" spans="1:31" ht="75" customHeight="1">
      <c r="A134" s="3" t="s">
        <v>66</v>
      </c>
      <c r="B134" s="3" t="s">
        <v>67</v>
      </c>
      <c r="C134" s="3" t="s">
        <v>505</v>
      </c>
      <c r="D134" s="3" t="s">
        <v>382</v>
      </c>
      <c r="E134" s="3"/>
      <c r="F134" s="4" t="s">
        <v>24</v>
      </c>
      <c r="G134" s="4" t="s">
        <v>24</v>
      </c>
      <c r="H134" s="4"/>
      <c r="I134" s="4"/>
      <c r="J134" s="4"/>
      <c r="K134" s="4"/>
      <c r="L134" s="4"/>
      <c r="M134" s="22">
        <v>44355</v>
      </c>
      <c r="N134" s="3" t="s">
        <v>522</v>
      </c>
      <c r="O134" s="14" t="s">
        <v>268</v>
      </c>
      <c r="P134" s="3" t="s">
        <v>479</v>
      </c>
      <c r="Q134" s="12"/>
      <c r="R134" s="12"/>
      <c r="S134" s="12"/>
      <c r="T134" s="12"/>
      <c r="U134" s="12"/>
      <c r="V134" s="12"/>
      <c r="W134" s="12"/>
      <c r="X134" s="12"/>
      <c r="Y134" s="6" t="e">
        <f>1490*#REF!</f>
        <v>#REF!</v>
      </c>
      <c r="Z134" s="6" t="e">
        <f>#REF!*450</f>
        <v>#REF!</v>
      </c>
      <c r="AA134" s="4" t="s">
        <v>184</v>
      </c>
      <c r="AB134" s="8" t="e">
        <f>AA134*#REF!</f>
        <v>#VALUE!</v>
      </c>
      <c r="AC134" s="6"/>
      <c r="AD134" s="6" t="e">
        <f>1490*#REF!</f>
        <v>#REF!</v>
      </c>
      <c r="AE134" s="6"/>
    </row>
    <row r="135" spans="1:31" ht="75" customHeight="1">
      <c r="A135" s="3" t="s">
        <v>66</v>
      </c>
      <c r="B135" s="3" t="s">
        <v>67</v>
      </c>
      <c r="C135" s="3" t="s">
        <v>507</v>
      </c>
      <c r="D135" s="3" t="s">
        <v>385</v>
      </c>
      <c r="E135" s="3"/>
      <c r="F135" s="4" t="s">
        <v>24</v>
      </c>
      <c r="G135" s="4" t="s">
        <v>24</v>
      </c>
      <c r="H135" s="4"/>
      <c r="I135" s="4"/>
      <c r="J135" s="4"/>
      <c r="K135" s="4"/>
      <c r="L135" s="4"/>
      <c r="M135" s="22">
        <v>44355</v>
      </c>
      <c r="N135" s="3" t="s">
        <v>523</v>
      </c>
      <c r="O135" s="3" t="s">
        <v>268</v>
      </c>
      <c r="P135" s="3" t="s">
        <v>479</v>
      </c>
      <c r="Q135" s="12"/>
      <c r="R135" s="12"/>
      <c r="S135" s="12"/>
      <c r="T135" s="12"/>
      <c r="U135" s="12"/>
      <c r="V135" s="12"/>
      <c r="W135" s="12"/>
      <c r="X135" s="12"/>
      <c r="Y135" s="6" t="e">
        <f>1490*#REF!</f>
        <v>#REF!</v>
      </c>
      <c r="Z135" s="6" t="e">
        <f>#REF!*450</f>
        <v>#REF!</v>
      </c>
      <c r="AA135" s="4"/>
      <c r="AB135" s="8" t="e">
        <f>AA135*#REF!</f>
        <v>#REF!</v>
      </c>
      <c r="AC135" s="6"/>
      <c r="AD135" s="6" t="e">
        <f>1490*#REF!</f>
        <v>#REF!</v>
      </c>
      <c r="AE135" s="6"/>
    </row>
    <row r="136" spans="1:31" ht="75" customHeight="1">
      <c r="A136" s="3" t="s">
        <v>66</v>
      </c>
      <c r="B136" s="3" t="s">
        <v>67</v>
      </c>
      <c r="C136" s="3" t="s">
        <v>508</v>
      </c>
      <c r="D136" s="3" t="s">
        <v>386</v>
      </c>
      <c r="E136" s="3"/>
      <c r="F136" s="4" t="s">
        <v>24</v>
      </c>
      <c r="G136" s="4" t="s">
        <v>24</v>
      </c>
      <c r="H136" s="4"/>
      <c r="I136" s="4"/>
      <c r="J136" s="4"/>
      <c r="K136" s="4"/>
      <c r="L136" s="4"/>
      <c r="M136" s="22">
        <v>44355</v>
      </c>
      <c r="N136" s="3" t="s">
        <v>524</v>
      </c>
      <c r="O136" s="3" t="s">
        <v>268</v>
      </c>
      <c r="P136" s="3" t="s">
        <v>479</v>
      </c>
      <c r="Q136" s="12"/>
      <c r="R136" s="12"/>
      <c r="S136" s="12"/>
      <c r="T136" s="12"/>
      <c r="U136" s="12"/>
      <c r="V136" s="12"/>
      <c r="W136" s="12"/>
      <c r="X136" s="12"/>
      <c r="Y136" s="6" t="e">
        <f>1490*#REF!</f>
        <v>#REF!</v>
      </c>
      <c r="Z136" s="6" t="e">
        <f>#REF!*450</f>
        <v>#REF!</v>
      </c>
      <c r="AA136" s="4"/>
      <c r="AB136" s="8" t="e">
        <f>AA136*#REF!</f>
        <v>#REF!</v>
      </c>
      <c r="AC136" s="6"/>
      <c r="AD136" s="6" t="e">
        <f>1490*#REF!</f>
        <v>#REF!</v>
      </c>
      <c r="AE136" s="6"/>
    </row>
    <row r="137" spans="1:31" ht="75" customHeight="1">
      <c r="A137" s="3" t="s">
        <v>66</v>
      </c>
      <c r="B137" s="3" t="s">
        <v>67</v>
      </c>
      <c r="C137" s="3" t="s">
        <v>509</v>
      </c>
      <c r="D137" s="3" t="s">
        <v>387</v>
      </c>
      <c r="E137" s="3"/>
      <c r="F137" s="4" t="s">
        <v>24</v>
      </c>
      <c r="G137" s="4" t="s">
        <v>24</v>
      </c>
      <c r="H137" s="4"/>
      <c r="I137" s="4"/>
      <c r="J137" s="4"/>
      <c r="K137" s="4"/>
      <c r="L137" s="4"/>
      <c r="M137" s="22">
        <v>44355</v>
      </c>
      <c r="N137" s="3" t="s">
        <v>525</v>
      </c>
      <c r="O137" s="3" t="s">
        <v>268</v>
      </c>
      <c r="P137" s="3" t="s">
        <v>479</v>
      </c>
      <c r="Q137" s="12"/>
      <c r="R137" s="12"/>
      <c r="S137" s="12"/>
      <c r="T137" s="12"/>
      <c r="U137" s="12"/>
      <c r="V137" s="12"/>
      <c r="W137" s="12"/>
      <c r="X137" s="12"/>
      <c r="Y137" s="6" t="e">
        <f>1490*#REF!</f>
        <v>#REF!</v>
      </c>
      <c r="Z137" s="6" t="e">
        <f>#REF!*450</f>
        <v>#REF!</v>
      </c>
      <c r="AA137" s="4"/>
      <c r="AB137" s="8" t="e">
        <f>AA137*#REF!</f>
        <v>#REF!</v>
      </c>
      <c r="AC137" s="6"/>
      <c r="AD137" s="6" t="e">
        <f>1490*#REF!</f>
        <v>#REF!</v>
      </c>
      <c r="AE137" s="6"/>
    </row>
    <row r="138" spans="1:31" ht="75" customHeight="1">
      <c r="A138" s="3" t="s">
        <v>66</v>
      </c>
      <c r="B138" s="3" t="s">
        <v>67</v>
      </c>
      <c r="C138" s="3" t="s">
        <v>510</v>
      </c>
      <c r="D138" s="3" t="s">
        <v>388</v>
      </c>
      <c r="E138" s="3"/>
      <c r="F138" s="4" t="s">
        <v>24</v>
      </c>
      <c r="G138" s="4" t="s">
        <v>24</v>
      </c>
      <c r="H138" s="4"/>
      <c r="I138" s="4"/>
      <c r="J138" s="4"/>
      <c r="K138" s="4"/>
      <c r="L138" s="4"/>
      <c r="M138" s="22">
        <v>44355</v>
      </c>
      <c r="N138" s="3" t="s">
        <v>526</v>
      </c>
      <c r="O138" s="3" t="s">
        <v>268</v>
      </c>
      <c r="P138" s="3" t="s">
        <v>479</v>
      </c>
      <c r="Q138" s="12"/>
      <c r="R138" s="12"/>
      <c r="S138" s="12"/>
      <c r="T138" s="12"/>
      <c r="U138" s="12"/>
      <c r="V138" s="12"/>
      <c r="W138" s="12"/>
      <c r="X138" s="12"/>
      <c r="Y138" s="6" t="e">
        <f>1490*#REF!</f>
        <v>#REF!</v>
      </c>
      <c r="Z138" s="6" t="e">
        <f>#REF!*450</f>
        <v>#REF!</v>
      </c>
      <c r="AA138" s="4"/>
      <c r="AB138" s="8" t="e">
        <f>AA138*#REF!</f>
        <v>#REF!</v>
      </c>
      <c r="AC138" s="6"/>
      <c r="AD138" s="6" t="e">
        <f>1490*#REF!</f>
        <v>#REF!</v>
      </c>
      <c r="AE138" s="6"/>
    </row>
    <row r="139" spans="1:31" ht="75" customHeight="1">
      <c r="A139" s="3" t="s">
        <v>66</v>
      </c>
      <c r="B139" s="3" t="s">
        <v>67</v>
      </c>
      <c r="C139" s="3" t="s">
        <v>496</v>
      </c>
      <c r="D139" s="3" t="s">
        <v>383</v>
      </c>
      <c r="E139" s="3"/>
      <c r="F139" s="4" t="s">
        <v>24</v>
      </c>
      <c r="G139" s="4" t="s">
        <v>24</v>
      </c>
      <c r="H139" s="4"/>
      <c r="I139" s="4"/>
      <c r="J139" s="4"/>
      <c r="K139" s="4"/>
      <c r="L139" s="4"/>
      <c r="M139" s="22">
        <v>44355</v>
      </c>
      <c r="N139" s="23" t="s">
        <v>527</v>
      </c>
      <c r="O139" s="3" t="s">
        <v>268</v>
      </c>
      <c r="P139" s="3" t="s">
        <v>479</v>
      </c>
      <c r="Q139" s="12"/>
      <c r="R139" s="12"/>
      <c r="S139" s="12"/>
      <c r="T139" s="12"/>
      <c r="U139" s="12"/>
      <c r="V139" s="12"/>
      <c r="W139" s="12"/>
      <c r="X139" s="12"/>
      <c r="Y139" s="6" t="e">
        <f>1490*#REF!</f>
        <v>#REF!</v>
      </c>
      <c r="Z139" s="6" t="e">
        <f>#REF!*450</f>
        <v>#REF!</v>
      </c>
      <c r="AA139" s="4"/>
      <c r="AB139" s="8" t="e">
        <f>AA139*#REF!</f>
        <v>#REF!</v>
      </c>
      <c r="AC139" s="6"/>
      <c r="AD139" s="6" t="e">
        <f>1490*#REF!</f>
        <v>#REF!</v>
      </c>
      <c r="AE139" s="6"/>
    </row>
    <row r="140" spans="1:31" ht="75" customHeight="1">
      <c r="A140" s="3" t="s">
        <v>66</v>
      </c>
      <c r="B140" s="3" t="s">
        <v>67</v>
      </c>
      <c r="C140" s="3" t="s">
        <v>497</v>
      </c>
      <c r="D140" s="3" t="s">
        <v>384</v>
      </c>
      <c r="E140" s="3"/>
      <c r="F140" s="4" t="s">
        <v>24</v>
      </c>
      <c r="G140" s="4" t="s">
        <v>24</v>
      </c>
      <c r="H140" s="4"/>
      <c r="I140" s="4"/>
      <c r="J140" s="4"/>
      <c r="K140" s="4"/>
      <c r="L140" s="4"/>
      <c r="M140" s="22">
        <v>44355</v>
      </c>
      <c r="N140" s="23" t="s">
        <v>528</v>
      </c>
      <c r="O140" s="3" t="s">
        <v>268</v>
      </c>
      <c r="P140" s="3" t="s">
        <v>479</v>
      </c>
      <c r="Q140" s="12"/>
      <c r="R140" s="12"/>
      <c r="S140" s="12"/>
      <c r="T140" s="12"/>
      <c r="U140" s="12"/>
      <c r="V140" s="12"/>
      <c r="W140" s="12"/>
      <c r="X140" s="12"/>
      <c r="Y140" s="6" t="e">
        <f>1490*#REF!</f>
        <v>#REF!</v>
      </c>
      <c r="Z140" s="6" t="e">
        <f>#REF!*450</f>
        <v>#REF!</v>
      </c>
      <c r="AA140" s="4"/>
      <c r="AB140" s="8" t="e">
        <f>AA140*#REF!</f>
        <v>#REF!</v>
      </c>
      <c r="AC140" s="6"/>
      <c r="AD140" s="6" t="e">
        <f>1490*#REF!</f>
        <v>#REF!</v>
      </c>
      <c r="AE140" s="6"/>
    </row>
    <row r="141" spans="1:31" ht="75" customHeight="1">
      <c r="A141" s="3" t="s">
        <v>66</v>
      </c>
      <c r="B141" s="3" t="s">
        <v>67</v>
      </c>
      <c r="C141" s="3" t="s">
        <v>206</v>
      </c>
      <c r="D141" s="3" t="s">
        <v>29</v>
      </c>
      <c r="E141" s="3" t="s">
        <v>166</v>
      </c>
      <c r="F141" s="4"/>
      <c r="G141" s="4" t="s">
        <v>24</v>
      </c>
      <c r="H141" s="4" t="s">
        <v>24</v>
      </c>
      <c r="I141" s="4" t="s">
        <v>24</v>
      </c>
      <c r="J141" s="4" t="s">
        <v>24</v>
      </c>
      <c r="K141" s="4" t="s">
        <v>24</v>
      </c>
      <c r="L141" s="4"/>
      <c r="M141" s="9">
        <v>44633</v>
      </c>
      <c r="N141" s="7" t="s">
        <v>416</v>
      </c>
      <c r="O141" s="3" t="s">
        <v>59</v>
      </c>
      <c r="P141" s="3" t="s">
        <v>417</v>
      </c>
      <c r="Q141" s="3"/>
      <c r="R141" s="3"/>
      <c r="S141" s="3"/>
      <c r="T141" s="3"/>
      <c r="U141" s="10"/>
      <c r="V141" s="10"/>
      <c r="W141" s="10"/>
      <c r="X141" s="11"/>
      <c r="Y141" s="12"/>
      <c r="Z141" s="12"/>
      <c r="AA141" s="7"/>
      <c r="AB141" s="8"/>
      <c r="AC141" s="13"/>
      <c r="AD141" s="13"/>
      <c r="AE141" s="6" t="s">
        <v>418</v>
      </c>
    </row>
    <row r="142" spans="1:31" ht="75" customHeight="1">
      <c r="A142" s="3" t="s">
        <v>66</v>
      </c>
      <c r="B142" s="3" t="s">
        <v>67</v>
      </c>
      <c r="C142" s="3" t="s">
        <v>266</v>
      </c>
      <c r="D142" s="3" t="s">
        <v>29</v>
      </c>
      <c r="E142" s="3" t="s">
        <v>167</v>
      </c>
      <c r="F142" s="4"/>
      <c r="G142" s="4" t="s">
        <v>24</v>
      </c>
      <c r="H142" s="4" t="s">
        <v>24</v>
      </c>
      <c r="I142" s="4" t="s">
        <v>24</v>
      </c>
      <c r="J142" s="4" t="s">
        <v>24</v>
      </c>
      <c r="K142" s="4" t="s">
        <v>24</v>
      </c>
      <c r="L142" s="4"/>
      <c r="M142" s="9">
        <v>44633</v>
      </c>
      <c r="N142" s="7" t="s">
        <v>419</v>
      </c>
      <c r="O142" s="3" t="s">
        <v>59</v>
      </c>
      <c r="P142" s="3" t="s">
        <v>417</v>
      </c>
      <c r="Q142" s="3"/>
      <c r="R142" s="3"/>
      <c r="S142" s="3"/>
      <c r="T142" s="3"/>
      <c r="U142" s="10"/>
      <c r="V142" s="10"/>
      <c r="W142" s="10"/>
      <c r="X142" s="11"/>
      <c r="Y142" s="12"/>
      <c r="Z142" s="12"/>
      <c r="AA142" s="7"/>
      <c r="AB142" s="8"/>
      <c r="AC142" s="13"/>
      <c r="AD142" s="13"/>
      <c r="AE142" s="6" t="s">
        <v>566</v>
      </c>
    </row>
    <row r="143" spans="1:31" ht="75" customHeight="1">
      <c r="A143" s="3" t="s">
        <v>66</v>
      </c>
      <c r="B143" s="3" t="s">
        <v>67</v>
      </c>
      <c r="C143" s="3" t="s">
        <v>207</v>
      </c>
      <c r="D143" s="3" t="s">
        <v>29</v>
      </c>
      <c r="E143" s="3" t="s">
        <v>168</v>
      </c>
      <c r="F143" s="4"/>
      <c r="G143" s="4"/>
      <c r="H143" s="4"/>
      <c r="I143" s="4" t="s">
        <v>24</v>
      </c>
      <c r="J143" s="4"/>
      <c r="K143" s="4"/>
      <c r="L143" s="4"/>
      <c r="M143" s="9">
        <v>44633</v>
      </c>
      <c r="N143" s="7" t="s">
        <v>569</v>
      </c>
      <c r="O143" s="3" t="s">
        <v>59</v>
      </c>
      <c r="P143" s="3" t="s">
        <v>417</v>
      </c>
      <c r="Q143" s="3"/>
      <c r="R143" s="3"/>
      <c r="S143" s="3"/>
      <c r="T143" s="3"/>
      <c r="U143" s="10"/>
      <c r="V143" s="10"/>
      <c r="W143" s="10"/>
      <c r="X143" s="11"/>
      <c r="Y143" s="12"/>
      <c r="Z143" s="12"/>
      <c r="AA143" s="7"/>
      <c r="AB143" s="8"/>
      <c r="AC143" s="13"/>
      <c r="AD143" s="13"/>
      <c r="AE143" s="6" t="s">
        <v>567</v>
      </c>
    </row>
    <row r="144" spans="1:31" ht="75" customHeight="1">
      <c r="A144" s="3" t="s">
        <v>66</v>
      </c>
      <c r="B144" s="3" t="s">
        <v>67</v>
      </c>
      <c r="C144" s="3" t="s">
        <v>208</v>
      </c>
      <c r="D144" s="3" t="s">
        <v>29</v>
      </c>
      <c r="E144" s="3" t="s">
        <v>169</v>
      </c>
      <c r="F144" s="4"/>
      <c r="G144" s="4"/>
      <c r="H144" s="4"/>
      <c r="I144" s="4" t="s">
        <v>24</v>
      </c>
      <c r="J144" s="4"/>
      <c r="K144" s="4"/>
      <c r="L144" s="4"/>
      <c r="M144" s="9">
        <v>44633</v>
      </c>
      <c r="N144" s="7" t="s">
        <v>570</v>
      </c>
      <c r="O144" s="3" t="s">
        <v>59</v>
      </c>
      <c r="P144" s="3" t="s">
        <v>417</v>
      </c>
      <c r="Q144" s="3"/>
      <c r="R144" s="3"/>
      <c r="S144" s="3"/>
      <c r="T144" s="3"/>
      <c r="U144" s="10"/>
      <c r="V144" s="10"/>
      <c r="W144" s="10"/>
      <c r="X144" s="11"/>
      <c r="Y144" s="12"/>
      <c r="Z144" s="12"/>
      <c r="AA144" s="7"/>
      <c r="AB144" s="8"/>
      <c r="AC144" s="13"/>
      <c r="AD144" s="13"/>
      <c r="AE144" s="6" t="s">
        <v>568</v>
      </c>
    </row>
    <row r="145" spans="1:31" ht="75" customHeight="1">
      <c r="A145" s="3" t="s">
        <v>66</v>
      </c>
      <c r="B145" s="3" t="s">
        <v>67</v>
      </c>
      <c r="C145" s="3" t="s">
        <v>373</v>
      </c>
      <c r="D145" s="3" t="s">
        <v>29</v>
      </c>
      <c r="E145" s="3" t="s">
        <v>170</v>
      </c>
      <c r="F145" s="4"/>
      <c r="G145" s="4"/>
      <c r="H145" s="4" t="s">
        <v>24</v>
      </c>
      <c r="I145" s="4" t="s">
        <v>24</v>
      </c>
      <c r="J145" s="4"/>
      <c r="K145" s="4" t="s">
        <v>24</v>
      </c>
      <c r="L145" s="4"/>
      <c r="M145" s="9">
        <v>44550</v>
      </c>
      <c r="N145" s="7" t="s">
        <v>374</v>
      </c>
      <c r="O145" s="3" t="s">
        <v>371</v>
      </c>
      <c r="P145" s="3" t="s">
        <v>417</v>
      </c>
      <c r="Q145" s="3"/>
      <c r="R145" s="3"/>
      <c r="S145" s="3"/>
      <c r="T145" s="3"/>
      <c r="U145" s="10"/>
      <c r="V145" s="10"/>
      <c r="W145" s="10"/>
      <c r="X145" s="11"/>
      <c r="Y145" s="12"/>
      <c r="Z145" s="12"/>
      <c r="AA145" s="7"/>
      <c r="AB145" s="8"/>
      <c r="AC145" s="13"/>
      <c r="AD145" s="13">
        <v>33723</v>
      </c>
      <c r="AE145" s="6">
        <f aca="true" t="shared" si="15" ref="AE145:AE154">AD145/10</f>
        <v>3372.3</v>
      </c>
    </row>
    <row r="146" spans="1:31" ht="75" customHeight="1">
      <c r="A146" s="3" t="s">
        <v>66</v>
      </c>
      <c r="B146" s="3" t="s">
        <v>67</v>
      </c>
      <c r="C146" s="3" t="s">
        <v>205</v>
      </c>
      <c r="D146" s="3" t="s">
        <v>29</v>
      </c>
      <c r="E146" s="3" t="s">
        <v>171</v>
      </c>
      <c r="F146" s="4"/>
      <c r="G146" s="4"/>
      <c r="H146" s="4" t="s">
        <v>24</v>
      </c>
      <c r="I146" s="4" t="s">
        <v>24</v>
      </c>
      <c r="J146" s="4"/>
      <c r="K146" s="4" t="s">
        <v>24</v>
      </c>
      <c r="L146" s="4"/>
      <c r="M146" s="9">
        <v>44548</v>
      </c>
      <c r="N146" s="7" t="s">
        <v>372</v>
      </c>
      <c r="O146" s="3" t="s">
        <v>371</v>
      </c>
      <c r="P146" s="3" t="s">
        <v>417</v>
      </c>
      <c r="Q146" s="3"/>
      <c r="R146" s="3"/>
      <c r="S146" s="3"/>
      <c r="T146" s="3"/>
      <c r="U146" s="10"/>
      <c r="V146" s="10"/>
      <c r="W146" s="10"/>
      <c r="X146" s="11"/>
      <c r="Y146" s="12"/>
      <c r="Z146" s="12"/>
      <c r="AA146" s="7"/>
      <c r="AB146" s="8"/>
      <c r="AC146" s="13"/>
      <c r="AD146" s="13">
        <v>27478</v>
      </c>
      <c r="AE146" s="6">
        <f t="shared" si="15"/>
        <v>2747.8</v>
      </c>
    </row>
    <row r="147" spans="1:31" ht="75" customHeight="1">
      <c r="A147" s="3" t="s">
        <v>66</v>
      </c>
      <c r="B147" s="3" t="s">
        <v>67</v>
      </c>
      <c r="C147" s="3" t="s">
        <v>204</v>
      </c>
      <c r="D147" s="3" t="s">
        <v>29</v>
      </c>
      <c r="E147" s="3" t="s">
        <v>172</v>
      </c>
      <c r="F147" s="4"/>
      <c r="G147" s="4"/>
      <c r="H147" s="4"/>
      <c r="I147" s="4"/>
      <c r="J147" s="4" t="s">
        <v>24</v>
      </c>
      <c r="K147" s="4"/>
      <c r="L147" s="4"/>
      <c r="M147" s="9">
        <v>44548</v>
      </c>
      <c r="N147" s="7" t="s">
        <v>370</v>
      </c>
      <c r="O147" s="3" t="s">
        <v>369</v>
      </c>
      <c r="P147" s="3" t="s">
        <v>417</v>
      </c>
      <c r="Q147" s="3"/>
      <c r="R147" s="3"/>
      <c r="S147" s="3"/>
      <c r="T147" s="3"/>
      <c r="U147" s="10"/>
      <c r="V147" s="10"/>
      <c r="W147" s="10"/>
      <c r="X147" s="11"/>
      <c r="Y147" s="12"/>
      <c r="Z147" s="12"/>
      <c r="AA147" s="7"/>
      <c r="AB147" s="8"/>
      <c r="AC147" s="13"/>
      <c r="AD147" s="13">
        <v>15535</v>
      </c>
      <c r="AE147" s="6">
        <f t="shared" si="15"/>
        <v>1553.5</v>
      </c>
    </row>
    <row r="148" spans="1:31" ht="75" customHeight="1">
      <c r="A148" s="3" t="s">
        <v>102</v>
      </c>
      <c r="B148" s="3" t="s">
        <v>103</v>
      </c>
      <c r="C148" s="3" t="s">
        <v>255</v>
      </c>
      <c r="D148" s="3" t="s">
        <v>23</v>
      </c>
      <c r="E148" s="3" t="s">
        <v>227</v>
      </c>
      <c r="F148" s="4"/>
      <c r="G148" s="4" t="s">
        <v>24</v>
      </c>
      <c r="H148" s="4" t="s">
        <v>24</v>
      </c>
      <c r="I148" s="4" t="s">
        <v>24</v>
      </c>
      <c r="J148" s="4" t="s">
        <v>24</v>
      </c>
      <c r="K148" s="4" t="s">
        <v>24</v>
      </c>
      <c r="L148" s="4" t="s">
        <v>24</v>
      </c>
      <c r="M148" s="9">
        <v>44485</v>
      </c>
      <c r="N148" s="7" t="s">
        <v>398</v>
      </c>
      <c r="O148" s="3" t="s">
        <v>34</v>
      </c>
      <c r="P148" s="3" t="s">
        <v>417</v>
      </c>
      <c r="Q148" s="3"/>
      <c r="R148" s="3"/>
      <c r="S148" s="12"/>
      <c r="T148" s="12"/>
      <c r="U148" s="12"/>
      <c r="V148" s="12"/>
      <c r="W148" s="12"/>
      <c r="X148" s="11" t="s">
        <v>399</v>
      </c>
      <c r="Y148" s="6">
        <v>2300</v>
      </c>
      <c r="Z148" s="6">
        <f>4*450</f>
        <v>1800</v>
      </c>
      <c r="AA148" s="7">
        <v>1</v>
      </c>
      <c r="AB148" s="8"/>
      <c r="AC148" s="6">
        <f>AA148*(Z148+Y148)</f>
        <v>4100</v>
      </c>
      <c r="AD148" s="13">
        <v>2300</v>
      </c>
      <c r="AE148" s="6">
        <f t="shared" si="15"/>
        <v>230</v>
      </c>
    </row>
    <row r="149" spans="1:31" ht="75" customHeight="1">
      <c r="A149" s="3" t="s">
        <v>102</v>
      </c>
      <c r="B149" s="3" t="s">
        <v>103</v>
      </c>
      <c r="C149" s="3" t="s">
        <v>185</v>
      </c>
      <c r="D149" s="3" t="s">
        <v>23</v>
      </c>
      <c r="E149" s="3" t="s">
        <v>228</v>
      </c>
      <c r="F149" s="4" t="s">
        <v>24</v>
      </c>
      <c r="G149" s="4" t="s">
        <v>24</v>
      </c>
      <c r="H149" s="4" t="s">
        <v>24</v>
      </c>
      <c r="I149" s="4" t="s">
        <v>24</v>
      </c>
      <c r="J149" s="4" t="s">
        <v>24</v>
      </c>
      <c r="K149" s="4" t="s">
        <v>24</v>
      </c>
      <c r="L149" s="4" t="s">
        <v>24</v>
      </c>
      <c r="M149" s="9">
        <v>44535</v>
      </c>
      <c r="N149" s="7" t="s">
        <v>574</v>
      </c>
      <c r="O149" s="3" t="s">
        <v>214</v>
      </c>
      <c r="P149" s="3" t="s">
        <v>298</v>
      </c>
      <c r="Q149" s="3" t="s">
        <v>538</v>
      </c>
      <c r="R149" s="3"/>
      <c r="S149" s="3"/>
      <c r="T149" s="3"/>
      <c r="U149" s="10"/>
      <c r="V149" s="10"/>
      <c r="W149" s="10"/>
      <c r="X149" s="11"/>
      <c r="Y149" s="12"/>
      <c r="Z149" s="12" t="e">
        <f>450*#REF!</f>
        <v>#REF!</v>
      </c>
      <c r="AA149" s="7">
        <v>2</v>
      </c>
      <c r="AB149" s="8" t="e">
        <f>AA149*#REF!</f>
        <v>#REF!</v>
      </c>
      <c r="AC149" s="13" t="e">
        <f>AA149*Z149</f>
        <v>#REF!</v>
      </c>
      <c r="AD149" s="13">
        <f>2800</f>
        <v>2800</v>
      </c>
      <c r="AE149" s="6">
        <f t="shared" si="15"/>
        <v>280</v>
      </c>
    </row>
    <row r="150" spans="1:31" ht="75" customHeight="1">
      <c r="A150" s="3" t="s">
        <v>102</v>
      </c>
      <c r="B150" s="3" t="s">
        <v>103</v>
      </c>
      <c r="C150" s="3" t="s">
        <v>185</v>
      </c>
      <c r="D150" s="3" t="s">
        <v>23</v>
      </c>
      <c r="E150" s="3" t="s">
        <v>228</v>
      </c>
      <c r="F150" s="4" t="s">
        <v>24</v>
      </c>
      <c r="G150" s="4" t="s">
        <v>24</v>
      </c>
      <c r="H150" s="4" t="s">
        <v>24</v>
      </c>
      <c r="I150" s="4" t="s">
        <v>24</v>
      </c>
      <c r="J150" s="4" t="s">
        <v>24</v>
      </c>
      <c r="K150" s="4" t="s">
        <v>24</v>
      </c>
      <c r="L150" s="4" t="s">
        <v>24</v>
      </c>
      <c r="M150" s="9">
        <v>44535</v>
      </c>
      <c r="N150" s="7" t="s">
        <v>574</v>
      </c>
      <c r="O150" s="3" t="s">
        <v>214</v>
      </c>
      <c r="P150" s="3" t="s">
        <v>299</v>
      </c>
      <c r="Q150" s="3" t="s">
        <v>538</v>
      </c>
      <c r="R150" s="3"/>
      <c r="S150" s="3"/>
      <c r="T150" s="3"/>
      <c r="U150" s="10"/>
      <c r="V150" s="10"/>
      <c r="W150" s="10"/>
      <c r="X150" s="11"/>
      <c r="Y150" s="12"/>
      <c r="Z150" s="12" t="e">
        <f>450*#REF!</f>
        <v>#REF!</v>
      </c>
      <c r="AA150" s="7">
        <v>2</v>
      </c>
      <c r="AB150" s="8" t="e">
        <f>AA150*#REF!</f>
        <v>#REF!</v>
      </c>
      <c r="AC150" s="13" t="e">
        <f>AA150*Z150</f>
        <v>#REF!</v>
      </c>
      <c r="AD150" s="13">
        <f>2800</f>
        <v>2800</v>
      </c>
      <c r="AE150" s="6">
        <f t="shared" si="15"/>
        <v>280</v>
      </c>
    </row>
    <row r="151" spans="1:31" ht="75" customHeight="1">
      <c r="A151" s="3" t="s">
        <v>102</v>
      </c>
      <c r="B151" s="3" t="s">
        <v>103</v>
      </c>
      <c r="C151" s="3" t="s">
        <v>185</v>
      </c>
      <c r="D151" s="3" t="s">
        <v>23</v>
      </c>
      <c r="E151" s="3" t="s">
        <v>228</v>
      </c>
      <c r="F151" s="4" t="s">
        <v>24</v>
      </c>
      <c r="G151" s="4" t="s">
        <v>24</v>
      </c>
      <c r="H151" s="4" t="s">
        <v>24</v>
      </c>
      <c r="I151" s="4" t="s">
        <v>24</v>
      </c>
      <c r="J151" s="4" t="s">
        <v>24</v>
      </c>
      <c r="K151" s="4" t="s">
        <v>24</v>
      </c>
      <c r="L151" s="4" t="s">
        <v>24</v>
      </c>
      <c r="M151" s="9">
        <v>44535</v>
      </c>
      <c r="N151" s="7" t="s">
        <v>574</v>
      </c>
      <c r="O151" s="3" t="s">
        <v>214</v>
      </c>
      <c r="P151" s="3" t="s">
        <v>296</v>
      </c>
      <c r="Q151" s="3" t="s">
        <v>588</v>
      </c>
      <c r="R151" s="3"/>
      <c r="S151" s="3"/>
      <c r="T151" s="3"/>
      <c r="U151" s="10"/>
      <c r="V151" s="10"/>
      <c r="W151" s="10"/>
      <c r="X151" s="11"/>
      <c r="Y151" s="12"/>
      <c r="Z151" s="12" t="e">
        <f>450*#REF!</f>
        <v>#REF!</v>
      </c>
      <c r="AA151" s="7">
        <v>2</v>
      </c>
      <c r="AB151" s="8" t="e">
        <f>AA151*#REF!</f>
        <v>#REF!</v>
      </c>
      <c r="AC151" s="13" t="e">
        <f>AA151*Z151</f>
        <v>#REF!</v>
      </c>
      <c r="AD151" s="13">
        <f>2800</f>
        <v>2800</v>
      </c>
      <c r="AE151" s="6">
        <f t="shared" si="15"/>
        <v>280</v>
      </c>
    </row>
    <row r="152" spans="1:31" ht="75" customHeight="1">
      <c r="A152" s="3" t="s">
        <v>102</v>
      </c>
      <c r="B152" s="3" t="s">
        <v>103</v>
      </c>
      <c r="C152" s="3" t="s">
        <v>185</v>
      </c>
      <c r="D152" s="3" t="s">
        <v>23</v>
      </c>
      <c r="E152" s="3" t="s">
        <v>228</v>
      </c>
      <c r="F152" s="4" t="s">
        <v>24</v>
      </c>
      <c r="G152" s="4" t="s">
        <v>24</v>
      </c>
      <c r="H152" s="4" t="s">
        <v>24</v>
      </c>
      <c r="I152" s="4" t="s">
        <v>24</v>
      </c>
      <c r="J152" s="4" t="s">
        <v>24</v>
      </c>
      <c r="K152" s="4" t="s">
        <v>24</v>
      </c>
      <c r="L152" s="4" t="s">
        <v>24</v>
      </c>
      <c r="M152" s="9">
        <v>44535</v>
      </c>
      <c r="N152" s="7" t="s">
        <v>574</v>
      </c>
      <c r="O152" s="3" t="s">
        <v>214</v>
      </c>
      <c r="P152" s="3" t="s">
        <v>297</v>
      </c>
      <c r="Q152" s="3" t="s">
        <v>588</v>
      </c>
      <c r="R152" s="3"/>
      <c r="S152" s="3"/>
      <c r="T152" s="3"/>
      <c r="U152" s="10"/>
      <c r="V152" s="10"/>
      <c r="W152" s="10"/>
      <c r="X152" s="11"/>
      <c r="Y152" s="12"/>
      <c r="Z152" s="12" t="e">
        <f>450*#REF!</f>
        <v>#REF!</v>
      </c>
      <c r="AA152" s="7">
        <v>2</v>
      </c>
      <c r="AB152" s="8" t="e">
        <f>AA152*#REF!</f>
        <v>#REF!</v>
      </c>
      <c r="AC152" s="13" t="e">
        <f>AA152*Z152</f>
        <v>#REF!</v>
      </c>
      <c r="AD152" s="13">
        <f>2800</f>
        <v>2800</v>
      </c>
      <c r="AE152" s="6">
        <f t="shared" si="15"/>
        <v>280</v>
      </c>
    </row>
    <row r="153" spans="1:31" ht="75" customHeight="1">
      <c r="A153" s="3" t="s">
        <v>102</v>
      </c>
      <c r="B153" s="3" t="s">
        <v>103</v>
      </c>
      <c r="C153" s="3" t="s">
        <v>186</v>
      </c>
      <c r="D153" s="3" t="s">
        <v>23</v>
      </c>
      <c r="E153" s="3" t="s">
        <v>229</v>
      </c>
      <c r="F153" s="4" t="s">
        <v>24</v>
      </c>
      <c r="G153" s="4"/>
      <c r="H153" s="4" t="s">
        <v>24</v>
      </c>
      <c r="I153" s="4" t="s">
        <v>24</v>
      </c>
      <c r="J153" s="4"/>
      <c r="K153" s="4" t="s">
        <v>24</v>
      </c>
      <c r="L153" s="4" t="s">
        <v>24</v>
      </c>
      <c r="M153" s="9">
        <v>44535</v>
      </c>
      <c r="N153" s="7" t="s">
        <v>389</v>
      </c>
      <c r="O153" s="3" t="s">
        <v>214</v>
      </c>
      <c r="P153" s="3" t="s">
        <v>390</v>
      </c>
      <c r="Q153" s="3"/>
      <c r="R153" s="3"/>
      <c r="S153" s="3"/>
      <c r="T153" s="3"/>
      <c r="U153" s="10"/>
      <c r="V153" s="10"/>
      <c r="W153" s="10"/>
      <c r="X153" s="11"/>
      <c r="Y153" s="12"/>
      <c r="Z153" s="12" t="e">
        <f>450*#REF!</f>
        <v>#REF!</v>
      </c>
      <c r="AA153" s="7">
        <v>2</v>
      </c>
      <c r="AB153" s="8" t="e">
        <f>AA153*#REF!</f>
        <v>#REF!</v>
      </c>
      <c r="AC153" s="13" t="e">
        <f>AA153*Z153</f>
        <v>#REF!</v>
      </c>
      <c r="AD153" s="13">
        <f>4150</f>
        <v>4150</v>
      </c>
      <c r="AE153" s="6">
        <f t="shared" si="15"/>
        <v>415</v>
      </c>
    </row>
    <row r="154" spans="1:31" ht="75" customHeight="1">
      <c r="A154" s="3" t="s">
        <v>102</v>
      </c>
      <c r="B154" s="3" t="s">
        <v>103</v>
      </c>
      <c r="C154" s="3" t="s">
        <v>194</v>
      </c>
      <c r="D154" s="3" t="s">
        <v>23</v>
      </c>
      <c r="E154" s="3" t="s">
        <v>230</v>
      </c>
      <c r="F154" s="4"/>
      <c r="G154" s="4" t="s">
        <v>24</v>
      </c>
      <c r="H154" s="4" t="s">
        <v>24</v>
      </c>
      <c r="I154" s="4" t="s">
        <v>24</v>
      </c>
      <c r="J154" s="4" t="s">
        <v>24</v>
      </c>
      <c r="K154" s="4" t="s">
        <v>24</v>
      </c>
      <c r="L154" s="4" t="s">
        <v>24</v>
      </c>
      <c r="M154" s="5">
        <v>44450</v>
      </c>
      <c r="N154" s="3" t="s">
        <v>118</v>
      </c>
      <c r="O154" s="3" t="s">
        <v>38</v>
      </c>
      <c r="P154" s="12" t="s">
        <v>277</v>
      </c>
      <c r="Q154" s="12" t="s">
        <v>539</v>
      </c>
      <c r="R154" s="12"/>
      <c r="S154" s="12"/>
      <c r="T154" s="12"/>
      <c r="U154" s="12"/>
      <c r="V154" s="12"/>
      <c r="W154" s="18"/>
      <c r="X154" s="3"/>
      <c r="Y154" s="6">
        <v>3490</v>
      </c>
      <c r="Z154" s="6" t="e">
        <f>#REF!*450</f>
        <v>#REF!</v>
      </c>
      <c r="AA154" s="7">
        <v>8</v>
      </c>
      <c r="AB154" s="8" t="e">
        <f>AA154*#REF!</f>
        <v>#REF!</v>
      </c>
      <c r="AC154" s="6" t="e">
        <f>AA154*(Y154+Z154)</f>
        <v>#REF!</v>
      </c>
      <c r="AD154" s="6">
        <v>3490</v>
      </c>
      <c r="AE154" s="6">
        <f t="shared" si="15"/>
        <v>349</v>
      </c>
    </row>
    <row r="155" spans="1:31" ht="75" customHeight="1">
      <c r="A155" s="3" t="s">
        <v>102</v>
      </c>
      <c r="B155" s="3" t="s">
        <v>103</v>
      </c>
      <c r="C155" s="3" t="s">
        <v>194</v>
      </c>
      <c r="D155" s="3" t="s">
        <v>23</v>
      </c>
      <c r="E155" s="3" t="s">
        <v>230</v>
      </c>
      <c r="F155" s="4"/>
      <c r="G155" s="4" t="s">
        <v>24</v>
      </c>
      <c r="H155" s="4" t="s">
        <v>24</v>
      </c>
      <c r="I155" s="4" t="s">
        <v>24</v>
      </c>
      <c r="J155" s="4" t="s">
        <v>24</v>
      </c>
      <c r="K155" s="4" t="s">
        <v>24</v>
      </c>
      <c r="L155" s="4" t="s">
        <v>24</v>
      </c>
      <c r="M155" s="5">
        <v>44450</v>
      </c>
      <c r="N155" s="3" t="s">
        <v>118</v>
      </c>
      <c r="O155" s="3" t="s">
        <v>38</v>
      </c>
      <c r="P155" s="12" t="s">
        <v>360</v>
      </c>
      <c r="Q155" s="12" t="s">
        <v>415</v>
      </c>
      <c r="R155" s="12"/>
      <c r="S155" s="12"/>
      <c r="T155" s="12"/>
      <c r="U155" s="12"/>
      <c r="V155" s="12"/>
      <c r="W155" s="18"/>
      <c r="X155" s="3"/>
      <c r="Y155" s="6">
        <v>3490</v>
      </c>
      <c r="Z155" s="6" t="e">
        <f>#REF!*450</f>
        <v>#REF!</v>
      </c>
      <c r="AA155" s="7">
        <v>8</v>
      </c>
      <c r="AB155" s="8" t="e">
        <f>AA155*#REF!</f>
        <v>#REF!</v>
      </c>
      <c r="AC155" s="6" t="e">
        <f aca="true" t="shared" si="16" ref="AC155:AC161">AA155*(Y155+Z155)</f>
        <v>#REF!</v>
      </c>
      <c r="AD155" s="6">
        <v>3490</v>
      </c>
      <c r="AE155" s="6">
        <f aca="true" t="shared" si="17" ref="AE155:AE161">AD155/10</f>
        <v>349</v>
      </c>
    </row>
    <row r="156" spans="1:31" ht="75" customHeight="1">
      <c r="A156" s="3" t="s">
        <v>102</v>
      </c>
      <c r="B156" s="3" t="s">
        <v>103</v>
      </c>
      <c r="C156" s="3" t="s">
        <v>194</v>
      </c>
      <c r="D156" s="3" t="s">
        <v>23</v>
      </c>
      <c r="E156" s="3" t="s">
        <v>230</v>
      </c>
      <c r="F156" s="4"/>
      <c r="G156" s="4" t="s">
        <v>24</v>
      </c>
      <c r="H156" s="4" t="s">
        <v>24</v>
      </c>
      <c r="I156" s="4" t="s">
        <v>24</v>
      </c>
      <c r="J156" s="4" t="s">
        <v>24</v>
      </c>
      <c r="K156" s="4" t="s">
        <v>24</v>
      </c>
      <c r="L156" s="4" t="s">
        <v>24</v>
      </c>
      <c r="M156" s="5">
        <v>44450</v>
      </c>
      <c r="N156" s="3" t="s">
        <v>118</v>
      </c>
      <c r="O156" s="3" t="s">
        <v>38</v>
      </c>
      <c r="P156" s="12" t="s">
        <v>470</v>
      </c>
      <c r="Q156" s="12" t="s">
        <v>539</v>
      </c>
      <c r="R156" s="12"/>
      <c r="S156" s="12"/>
      <c r="T156" s="12"/>
      <c r="U156" s="12"/>
      <c r="V156" s="12"/>
      <c r="W156" s="18"/>
      <c r="X156" s="3"/>
      <c r="Y156" s="6">
        <v>3490</v>
      </c>
      <c r="Z156" s="6" t="e">
        <f>#REF!*450</f>
        <v>#REF!</v>
      </c>
      <c r="AA156" s="7">
        <v>8</v>
      </c>
      <c r="AB156" s="8" t="e">
        <f>AA156*#REF!</f>
        <v>#REF!</v>
      </c>
      <c r="AC156" s="6" t="e">
        <f t="shared" si="16"/>
        <v>#REF!</v>
      </c>
      <c r="AD156" s="6">
        <v>3490</v>
      </c>
      <c r="AE156" s="6">
        <f t="shared" si="17"/>
        <v>349</v>
      </c>
    </row>
    <row r="157" spans="1:31" ht="75" customHeight="1">
      <c r="A157" s="3" t="s">
        <v>102</v>
      </c>
      <c r="B157" s="3" t="s">
        <v>103</v>
      </c>
      <c r="C157" s="3" t="s">
        <v>194</v>
      </c>
      <c r="D157" s="3" t="s">
        <v>23</v>
      </c>
      <c r="E157" s="3" t="s">
        <v>230</v>
      </c>
      <c r="F157" s="4"/>
      <c r="G157" s="4" t="s">
        <v>24</v>
      </c>
      <c r="H157" s="4" t="s">
        <v>24</v>
      </c>
      <c r="I157" s="4" t="s">
        <v>24</v>
      </c>
      <c r="J157" s="4" t="s">
        <v>24</v>
      </c>
      <c r="K157" s="4" t="s">
        <v>24</v>
      </c>
      <c r="L157" s="4" t="s">
        <v>24</v>
      </c>
      <c r="M157" s="5">
        <v>44450</v>
      </c>
      <c r="N157" s="3" t="s">
        <v>118</v>
      </c>
      <c r="O157" s="3" t="s">
        <v>38</v>
      </c>
      <c r="P157" s="18" t="s">
        <v>278</v>
      </c>
      <c r="Q157" s="18" t="s">
        <v>426</v>
      </c>
      <c r="R157" s="18"/>
      <c r="S157" s="12"/>
      <c r="T157" s="12"/>
      <c r="U157" s="12"/>
      <c r="V157" s="12"/>
      <c r="W157" s="18"/>
      <c r="X157" s="3"/>
      <c r="Y157" s="6">
        <v>3490</v>
      </c>
      <c r="Z157" s="6" t="e">
        <f>#REF!*450</f>
        <v>#REF!</v>
      </c>
      <c r="AA157" s="7">
        <v>8</v>
      </c>
      <c r="AB157" s="8" t="e">
        <f>AA157*#REF!</f>
        <v>#REF!</v>
      </c>
      <c r="AC157" s="6" t="e">
        <f t="shared" si="16"/>
        <v>#REF!</v>
      </c>
      <c r="AD157" s="6">
        <v>3490</v>
      </c>
      <c r="AE157" s="6">
        <f t="shared" si="17"/>
        <v>349</v>
      </c>
    </row>
    <row r="158" spans="1:31" ht="75" customHeight="1">
      <c r="A158" s="3" t="s">
        <v>102</v>
      </c>
      <c r="B158" s="3" t="s">
        <v>103</v>
      </c>
      <c r="C158" s="3" t="s">
        <v>194</v>
      </c>
      <c r="D158" s="3" t="s">
        <v>23</v>
      </c>
      <c r="E158" s="3" t="s">
        <v>230</v>
      </c>
      <c r="F158" s="4"/>
      <c r="G158" s="4" t="s">
        <v>24</v>
      </c>
      <c r="H158" s="4" t="s">
        <v>24</v>
      </c>
      <c r="I158" s="4" t="s">
        <v>24</v>
      </c>
      <c r="J158" s="4" t="s">
        <v>24</v>
      </c>
      <c r="K158" s="4" t="s">
        <v>24</v>
      </c>
      <c r="L158" s="4" t="s">
        <v>24</v>
      </c>
      <c r="M158" s="5">
        <v>44450</v>
      </c>
      <c r="N158" s="3" t="s">
        <v>118</v>
      </c>
      <c r="O158" s="3" t="s">
        <v>38</v>
      </c>
      <c r="P158" s="18" t="s">
        <v>279</v>
      </c>
      <c r="Q158" s="18" t="s">
        <v>377</v>
      </c>
      <c r="R158" s="18"/>
      <c r="S158" s="12"/>
      <c r="T158" s="12"/>
      <c r="U158" s="12"/>
      <c r="V158" s="12"/>
      <c r="W158" s="18"/>
      <c r="X158" s="3"/>
      <c r="Y158" s="6">
        <v>3490</v>
      </c>
      <c r="Z158" s="6" t="e">
        <f>#REF!*450</f>
        <v>#REF!</v>
      </c>
      <c r="AA158" s="7">
        <v>8</v>
      </c>
      <c r="AB158" s="8" t="e">
        <f>AA158*#REF!</f>
        <v>#REF!</v>
      </c>
      <c r="AC158" s="6" t="e">
        <f t="shared" si="16"/>
        <v>#REF!</v>
      </c>
      <c r="AD158" s="6">
        <v>3490</v>
      </c>
      <c r="AE158" s="6">
        <f t="shared" si="17"/>
        <v>349</v>
      </c>
    </row>
    <row r="159" spans="1:31" ht="75" customHeight="1">
      <c r="A159" s="3" t="s">
        <v>102</v>
      </c>
      <c r="B159" s="3" t="s">
        <v>103</v>
      </c>
      <c r="C159" s="3" t="s">
        <v>194</v>
      </c>
      <c r="D159" s="3" t="s">
        <v>23</v>
      </c>
      <c r="E159" s="3" t="s">
        <v>230</v>
      </c>
      <c r="F159" s="4"/>
      <c r="G159" s="4" t="s">
        <v>24</v>
      </c>
      <c r="H159" s="4" t="s">
        <v>24</v>
      </c>
      <c r="I159" s="4" t="s">
        <v>24</v>
      </c>
      <c r="J159" s="4" t="s">
        <v>24</v>
      </c>
      <c r="K159" s="4" t="s">
        <v>24</v>
      </c>
      <c r="L159" s="4" t="s">
        <v>24</v>
      </c>
      <c r="M159" s="5">
        <v>44450</v>
      </c>
      <c r="N159" s="3" t="s">
        <v>118</v>
      </c>
      <c r="O159" s="3" t="s">
        <v>38</v>
      </c>
      <c r="P159" s="18" t="s">
        <v>280</v>
      </c>
      <c r="Q159" s="18" t="s">
        <v>378</v>
      </c>
      <c r="R159" s="18"/>
      <c r="S159" s="12"/>
      <c r="T159" s="12"/>
      <c r="U159" s="12"/>
      <c r="V159" s="12"/>
      <c r="W159" s="18"/>
      <c r="X159" s="3"/>
      <c r="Y159" s="6">
        <v>3490</v>
      </c>
      <c r="Z159" s="6" t="e">
        <f>#REF!*450</f>
        <v>#REF!</v>
      </c>
      <c r="AA159" s="7">
        <v>8</v>
      </c>
      <c r="AB159" s="8" t="e">
        <f>AA159*#REF!</f>
        <v>#REF!</v>
      </c>
      <c r="AC159" s="6" t="e">
        <f t="shared" si="16"/>
        <v>#REF!</v>
      </c>
      <c r="AD159" s="6">
        <v>3490</v>
      </c>
      <c r="AE159" s="6">
        <f t="shared" si="17"/>
        <v>349</v>
      </c>
    </row>
    <row r="160" spans="1:31" ht="75" customHeight="1">
      <c r="A160" s="3" t="s">
        <v>102</v>
      </c>
      <c r="B160" s="3" t="s">
        <v>103</v>
      </c>
      <c r="C160" s="3" t="s">
        <v>194</v>
      </c>
      <c r="D160" s="3" t="s">
        <v>23</v>
      </c>
      <c r="E160" s="3" t="s">
        <v>230</v>
      </c>
      <c r="F160" s="4"/>
      <c r="G160" s="4" t="s">
        <v>24</v>
      </c>
      <c r="H160" s="4" t="s">
        <v>24</v>
      </c>
      <c r="I160" s="4" t="s">
        <v>24</v>
      </c>
      <c r="J160" s="4" t="s">
        <v>24</v>
      </c>
      <c r="K160" s="4" t="s">
        <v>24</v>
      </c>
      <c r="L160" s="4" t="s">
        <v>24</v>
      </c>
      <c r="M160" s="5">
        <v>44450</v>
      </c>
      <c r="N160" s="3" t="s">
        <v>118</v>
      </c>
      <c r="O160" s="3" t="s">
        <v>38</v>
      </c>
      <c r="P160" s="18" t="s">
        <v>281</v>
      </c>
      <c r="Q160" s="12" t="s">
        <v>539</v>
      </c>
      <c r="R160" s="12"/>
      <c r="S160" s="12"/>
      <c r="T160" s="12"/>
      <c r="U160" s="12"/>
      <c r="V160" s="12"/>
      <c r="W160" s="18"/>
      <c r="X160" s="3"/>
      <c r="Y160" s="6">
        <v>3490</v>
      </c>
      <c r="Z160" s="6" t="e">
        <f>#REF!*450</f>
        <v>#REF!</v>
      </c>
      <c r="AA160" s="7">
        <v>8</v>
      </c>
      <c r="AB160" s="8" t="e">
        <f>AA160*#REF!</f>
        <v>#REF!</v>
      </c>
      <c r="AC160" s="6" t="e">
        <f t="shared" si="16"/>
        <v>#REF!</v>
      </c>
      <c r="AD160" s="6">
        <v>3490</v>
      </c>
      <c r="AE160" s="6">
        <f t="shared" si="17"/>
        <v>349</v>
      </c>
    </row>
    <row r="161" spans="1:31" ht="75" customHeight="1">
      <c r="A161" s="3" t="s">
        <v>102</v>
      </c>
      <c r="B161" s="3" t="s">
        <v>103</v>
      </c>
      <c r="C161" s="3" t="s">
        <v>194</v>
      </c>
      <c r="D161" s="3" t="s">
        <v>23</v>
      </c>
      <c r="E161" s="3" t="s">
        <v>230</v>
      </c>
      <c r="F161" s="4"/>
      <c r="G161" s="4" t="s">
        <v>24</v>
      </c>
      <c r="H161" s="4" t="s">
        <v>24</v>
      </c>
      <c r="I161" s="4" t="s">
        <v>24</v>
      </c>
      <c r="J161" s="4" t="s">
        <v>24</v>
      </c>
      <c r="K161" s="4" t="s">
        <v>24</v>
      </c>
      <c r="L161" s="4" t="s">
        <v>24</v>
      </c>
      <c r="M161" s="5">
        <v>44450</v>
      </c>
      <c r="N161" s="3" t="s">
        <v>118</v>
      </c>
      <c r="O161" s="3" t="s">
        <v>38</v>
      </c>
      <c r="P161" s="18" t="s">
        <v>282</v>
      </c>
      <c r="Q161" s="12" t="s">
        <v>539</v>
      </c>
      <c r="R161" s="12"/>
      <c r="S161" s="12"/>
      <c r="T161" s="12"/>
      <c r="U161" s="12"/>
      <c r="V161" s="12"/>
      <c r="W161" s="18"/>
      <c r="X161" s="3"/>
      <c r="Y161" s="6">
        <v>3490</v>
      </c>
      <c r="Z161" s="6" t="e">
        <f>#REF!*450</f>
        <v>#REF!</v>
      </c>
      <c r="AA161" s="7">
        <v>8</v>
      </c>
      <c r="AB161" s="8" t="e">
        <f>AA161*#REF!</f>
        <v>#REF!</v>
      </c>
      <c r="AC161" s="6" t="e">
        <f t="shared" si="16"/>
        <v>#REF!</v>
      </c>
      <c r="AD161" s="6">
        <v>3490</v>
      </c>
      <c r="AE161" s="6">
        <f t="shared" si="17"/>
        <v>349</v>
      </c>
    </row>
    <row r="162" spans="1:31" ht="75" customHeight="1">
      <c r="A162" s="3" t="s">
        <v>102</v>
      </c>
      <c r="B162" s="3" t="s">
        <v>103</v>
      </c>
      <c r="C162" s="3" t="s">
        <v>342</v>
      </c>
      <c r="D162" s="3" t="s">
        <v>23</v>
      </c>
      <c r="E162" s="3" t="s">
        <v>231</v>
      </c>
      <c r="F162" s="4"/>
      <c r="G162" s="4" t="s">
        <v>24</v>
      </c>
      <c r="H162" s="4" t="s">
        <v>24</v>
      </c>
      <c r="I162" s="4" t="s">
        <v>24</v>
      </c>
      <c r="J162" s="4" t="s">
        <v>24</v>
      </c>
      <c r="K162" s="4" t="s">
        <v>24</v>
      </c>
      <c r="L162" s="4" t="s">
        <v>24</v>
      </c>
      <c r="M162" s="5">
        <v>43995</v>
      </c>
      <c r="N162" s="3" t="s">
        <v>118</v>
      </c>
      <c r="O162" s="3" t="s">
        <v>49</v>
      </c>
      <c r="P162" s="3" t="s">
        <v>529</v>
      </c>
      <c r="Q162" s="12" t="s">
        <v>539</v>
      </c>
      <c r="R162" s="12"/>
      <c r="S162" s="3"/>
      <c r="T162" s="12"/>
      <c r="U162" s="3"/>
      <c r="V162" s="12"/>
      <c r="W162" s="3"/>
      <c r="X162" s="3"/>
      <c r="Y162" s="6">
        <v>4095</v>
      </c>
      <c r="Z162" s="6" t="e">
        <f>#REF!*450</f>
        <v>#REF!</v>
      </c>
      <c r="AA162" s="7">
        <v>4</v>
      </c>
      <c r="AB162" s="8" t="e">
        <f>AA162*#REF!</f>
        <v>#REF!</v>
      </c>
      <c r="AC162" s="6" t="e">
        <f aca="true" t="shared" si="18" ref="AC162:AC176">AA162*(Y162+Z162)</f>
        <v>#REF!</v>
      </c>
      <c r="AD162" s="6">
        <f>4095</f>
        <v>4095</v>
      </c>
      <c r="AE162" s="6">
        <f aca="true" t="shared" si="19" ref="AE162:AE176">AD162/10</f>
        <v>409.5</v>
      </c>
    </row>
    <row r="163" spans="1:31" ht="75" customHeight="1">
      <c r="A163" s="3" t="s">
        <v>102</v>
      </c>
      <c r="B163" s="3" t="s">
        <v>103</v>
      </c>
      <c r="C163" s="3" t="s">
        <v>342</v>
      </c>
      <c r="D163" s="3" t="s">
        <v>23</v>
      </c>
      <c r="E163" s="3" t="s">
        <v>231</v>
      </c>
      <c r="F163" s="4"/>
      <c r="G163" s="4" t="s">
        <v>24</v>
      </c>
      <c r="H163" s="4" t="s">
        <v>24</v>
      </c>
      <c r="I163" s="4" t="s">
        <v>24</v>
      </c>
      <c r="J163" s="4" t="s">
        <v>24</v>
      </c>
      <c r="K163" s="4" t="s">
        <v>24</v>
      </c>
      <c r="L163" s="4" t="s">
        <v>24</v>
      </c>
      <c r="M163" s="5">
        <v>43995</v>
      </c>
      <c r="N163" s="3" t="s">
        <v>118</v>
      </c>
      <c r="O163" s="3" t="s">
        <v>49</v>
      </c>
      <c r="P163" s="3" t="s">
        <v>530</v>
      </c>
      <c r="Q163" s="12" t="s">
        <v>539</v>
      </c>
      <c r="R163" s="12"/>
      <c r="S163" s="3"/>
      <c r="T163" s="12"/>
      <c r="U163" s="3"/>
      <c r="V163" s="12"/>
      <c r="W163" s="3"/>
      <c r="X163" s="3"/>
      <c r="Y163" s="6">
        <v>4095</v>
      </c>
      <c r="Z163" s="6" t="e">
        <f>#REF!*450</f>
        <v>#REF!</v>
      </c>
      <c r="AA163" s="7">
        <v>4</v>
      </c>
      <c r="AB163" s="8" t="e">
        <f>AA163*#REF!</f>
        <v>#REF!</v>
      </c>
      <c r="AC163" s="6" t="e">
        <f t="shared" si="18"/>
        <v>#REF!</v>
      </c>
      <c r="AD163" s="6">
        <f>4095</f>
        <v>4095</v>
      </c>
      <c r="AE163" s="6">
        <f t="shared" si="19"/>
        <v>409.5</v>
      </c>
    </row>
    <row r="164" spans="1:31" ht="75" customHeight="1">
      <c r="A164" s="3" t="s">
        <v>102</v>
      </c>
      <c r="B164" s="3" t="s">
        <v>103</v>
      </c>
      <c r="C164" s="3" t="s">
        <v>342</v>
      </c>
      <c r="D164" s="3" t="s">
        <v>23</v>
      </c>
      <c r="E164" s="3" t="s">
        <v>231</v>
      </c>
      <c r="F164" s="4"/>
      <c r="G164" s="4" t="s">
        <v>24</v>
      </c>
      <c r="H164" s="4" t="s">
        <v>24</v>
      </c>
      <c r="I164" s="4" t="s">
        <v>24</v>
      </c>
      <c r="J164" s="4" t="s">
        <v>24</v>
      </c>
      <c r="K164" s="4" t="s">
        <v>24</v>
      </c>
      <c r="L164" s="4" t="s">
        <v>24</v>
      </c>
      <c r="M164" s="5">
        <v>43995</v>
      </c>
      <c r="N164" s="3" t="s">
        <v>118</v>
      </c>
      <c r="O164" s="3" t="s">
        <v>49</v>
      </c>
      <c r="P164" s="3" t="s">
        <v>531</v>
      </c>
      <c r="Q164" s="12" t="s">
        <v>539</v>
      </c>
      <c r="R164" s="12"/>
      <c r="S164" s="3"/>
      <c r="T164" s="12"/>
      <c r="U164" s="3"/>
      <c r="V164" s="12"/>
      <c r="W164" s="3"/>
      <c r="X164" s="3"/>
      <c r="Y164" s="6">
        <v>4095</v>
      </c>
      <c r="Z164" s="6" t="e">
        <f>#REF!*450</f>
        <v>#REF!</v>
      </c>
      <c r="AA164" s="7">
        <v>4</v>
      </c>
      <c r="AB164" s="8" t="e">
        <f>AA164*#REF!</f>
        <v>#REF!</v>
      </c>
      <c r="AC164" s="6" t="e">
        <f t="shared" si="18"/>
        <v>#REF!</v>
      </c>
      <c r="AD164" s="6">
        <f>4095</f>
        <v>4095</v>
      </c>
      <c r="AE164" s="6">
        <f t="shared" si="19"/>
        <v>409.5</v>
      </c>
    </row>
    <row r="165" spans="1:31" ht="75" customHeight="1">
      <c r="A165" s="3" t="s">
        <v>102</v>
      </c>
      <c r="B165" s="3" t="s">
        <v>103</v>
      </c>
      <c r="C165" s="3" t="s">
        <v>342</v>
      </c>
      <c r="D165" s="3" t="s">
        <v>23</v>
      </c>
      <c r="E165" s="3" t="s">
        <v>231</v>
      </c>
      <c r="F165" s="4"/>
      <c r="G165" s="4" t="s">
        <v>24</v>
      </c>
      <c r="H165" s="4" t="s">
        <v>24</v>
      </c>
      <c r="I165" s="4" t="s">
        <v>24</v>
      </c>
      <c r="J165" s="4" t="s">
        <v>24</v>
      </c>
      <c r="K165" s="4" t="s">
        <v>24</v>
      </c>
      <c r="L165" s="4" t="s">
        <v>24</v>
      </c>
      <c r="M165" s="5">
        <v>43995</v>
      </c>
      <c r="N165" s="3" t="s">
        <v>118</v>
      </c>
      <c r="O165" s="3" t="s">
        <v>49</v>
      </c>
      <c r="P165" s="3" t="s">
        <v>532</v>
      </c>
      <c r="Q165" s="12" t="s">
        <v>539</v>
      </c>
      <c r="R165" s="12"/>
      <c r="S165" s="3"/>
      <c r="T165" s="12"/>
      <c r="U165" s="3"/>
      <c r="V165" s="12"/>
      <c r="W165" s="3"/>
      <c r="X165" s="3"/>
      <c r="Y165" s="6">
        <v>4095</v>
      </c>
      <c r="Z165" s="6" t="e">
        <f>#REF!*450</f>
        <v>#REF!</v>
      </c>
      <c r="AA165" s="7">
        <v>4</v>
      </c>
      <c r="AB165" s="8" t="e">
        <f>AA165*#REF!</f>
        <v>#REF!</v>
      </c>
      <c r="AC165" s="6" t="e">
        <f t="shared" si="18"/>
        <v>#REF!</v>
      </c>
      <c r="AD165" s="6">
        <f>4095</f>
        <v>4095</v>
      </c>
      <c r="AE165" s="6">
        <f t="shared" si="19"/>
        <v>409.5</v>
      </c>
    </row>
    <row r="166" spans="1:31" ht="75" customHeight="1">
      <c r="A166" s="3" t="s">
        <v>102</v>
      </c>
      <c r="B166" s="3" t="s">
        <v>103</v>
      </c>
      <c r="C166" s="3" t="s">
        <v>84</v>
      </c>
      <c r="D166" s="3" t="s">
        <v>23</v>
      </c>
      <c r="E166" s="3" t="s">
        <v>232</v>
      </c>
      <c r="F166" s="4" t="s">
        <v>24</v>
      </c>
      <c r="G166" s="4" t="s">
        <v>24</v>
      </c>
      <c r="H166" s="4" t="s">
        <v>24</v>
      </c>
      <c r="I166" s="4" t="s">
        <v>24</v>
      </c>
      <c r="J166" s="4" t="s">
        <v>24</v>
      </c>
      <c r="K166" s="4" t="s">
        <v>24</v>
      </c>
      <c r="L166" s="4" t="s">
        <v>24</v>
      </c>
      <c r="M166" s="5">
        <v>43995</v>
      </c>
      <c r="N166" s="3" t="s">
        <v>391</v>
      </c>
      <c r="O166" s="3" t="s">
        <v>49</v>
      </c>
      <c r="P166" s="3" t="s">
        <v>533</v>
      </c>
      <c r="Q166" s="12" t="s">
        <v>539</v>
      </c>
      <c r="R166" s="12"/>
      <c r="S166" s="3"/>
      <c r="T166" s="12"/>
      <c r="U166" s="24"/>
      <c r="V166" s="24"/>
      <c r="W166" s="25"/>
      <c r="X166" s="12"/>
      <c r="Y166" s="6">
        <v>4095</v>
      </c>
      <c r="Z166" s="6" t="e">
        <f>#REF!*450</f>
        <v>#REF!</v>
      </c>
      <c r="AA166" s="7">
        <v>2</v>
      </c>
      <c r="AB166" s="8" t="e">
        <f>AA166*#REF!</f>
        <v>#REF!</v>
      </c>
      <c r="AC166" s="23" t="e">
        <f t="shared" si="18"/>
        <v>#REF!</v>
      </c>
      <c r="AD166" s="6">
        <v>4095</v>
      </c>
      <c r="AE166" s="6">
        <f t="shared" si="19"/>
        <v>409.5</v>
      </c>
    </row>
    <row r="167" spans="1:31" ht="75" customHeight="1">
      <c r="A167" s="3" t="s">
        <v>102</v>
      </c>
      <c r="B167" s="3" t="s">
        <v>103</v>
      </c>
      <c r="C167" s="3" t="s">
        <v>84</v>
      </c>
      <c r="D167" s="3" t="s">
        <v>23</v>
      </c>
      <c r="E167" s="3" t="s">
        <v>232</v>
      </c>
      <c r="F167" s="4" t="s">
        <v>24</v>
      </c>
      <c r="G167" s="4" t="s">
        <v>24</v>
      </c>
      <c r="H167" s="4" t="s">
        <v>24</v>
      </c>
      <c r="I167" s="4" t="s">
        <v>24</v>
      </c>
      <c r="J167" s="4" t="s">
        <v>24</v>
      </c>
      <c r="K167" s="4" t="s">
        <v>24</v>
      </c>
      <c r="L167" s="4" t="s">
        <v>24</v>
      </c>
      <c r="M167" s="5">
        <v>43995</v>
      </c>
      <c r="N167" s="3" t="s">
        <v>391</v>
      </c>
      <c r="O167" s="3" t="s">
        <v>49</v>
      </c>
      <c r="P167" s="3" t="s">
        <v>534</v>
      </c>
      <c r="Q167" s="12" t="s">
        <v>538</v>
      </c>
      <c r="R167" s="12"/>
      <c r="S167" s="3"/>
      <c r="T167" s="12"/>
      <c r="U167" s="24"/>
      <c r="V167" s="24"/>
      <c r="W167" s="25"/>
      <c r="X167" s="12"/>
      <c r="Y167" s="6">
        <v>4095</v>
      </c>
      <c r="Z167" s="6" t="e">
        <f>#REF!*450</f>
        <v>#REF!</v>
      </c>
      <c r="AA167" s="7">
        <v>2</v>
      </c>
      <c r="AB167" s="8" t="e">
        <f>AA167*#REF!</f>
        <v>#REF!</v>
      </c>
      <c r="AC167" s="23" t="e">
        <f t="shared" si="18"/>
        <v>#REF!</v>
      </c>
      <c r="AD167" s="6">
        <v>4095</v>
      </c>
      <c r="AE167" s="6">
        <f t="shared" si="19"/>
        <v>409.5</v>
      </c>
    </row>
    <row r="168" spans="1:31" ht="75" customHeight="1">
      <c r="A168" s="3" t="s">
        <v>102</v>
      </c>
      <c r="B168" s="3" t="s">
        <v>103</v>
      </c>
      <c r="C168" s="3" t="s">
        <v>84</v>
      </c>
      <c r="D168" s="3" t="s">
        <v>23</v>
      </c>
      <c r="E168" s="3" t="s">
        <v>232</v>
      </c>
      <c r="F168" s="4" t="s">
        <v>24</v>
      </c>
      <c r="G168" s="4" t="s">
        <v>24</v>
      </c>
      <c r="H168" s="4" t="s">
        <v>24</v>
      </c>
      <c r="I168" s="4" t="s">
        <v>24</v>
      </c>
      <c r="J168" s="4" t="s">
        <v>24</v>
      </c>
      <c r="K168" s="4" t="s">
        <v>24</v>
      </c>
      <c r="L168" s="4" t="s">
        <v>24</v>
      </c>
      <c r="M168" s="5">
        <v>43995</v>
      </c>
      <c r="N168" s="3" t="s">
        <v>391</v>
      </c>
      <c r="O168" s="3" t="s">
        <v>49</v>
      </c>
      <c r="P168" s="3" t="s">
        <v>576</v>
      </c>
      <c r="Q168" s="3" t="s">
        <v>588</v>
      </c>
      <c r="R168" s="3"/>
      <c r="S168" s="3"/>
      <c r="T168" s="12"/>
      <c r="U168" s="24"/>
      <c r="V168" s="24"/>
      <c r="W168" s="25"/>
      <c r="X168" s="12"/>
      <c r="Y168" s="6">
        <v>4095</v>
      </c>
      <c r="Z168" s="6" t="e">
        <f>#REF!*450</f>
        <v>#REF!</v>
      </c>
      <c r="AA168" s="7">
        <v>2</v>
      </c>
      <c r="AB168" s="8" t="e">
        <f>AA168*#REF!</f>
        <v>#REF!</v>
      </c>
      <c r="AC168" s="23" t="e">
        <f t="shared" si="18"/>
        <v>#REF!</v>
      </c>
      <c r="AD168" s="6">
        <v>4095</v>
      </c>
      <c r="AE168" s="6">
        <f t="shared" si="19"/>
        <v>409.5</v>
      </c>
    </row>
    <row r="169" spans="1:31" ht="75" customHeight="1">
      <c r="A169" s="3" t="s">
        <v>102</v>
      </c>
      <c r="B169" s="3" t="s">
        <v>103</v>
      </c>
      <c r="C169" s="3" t="s">
        <v>84</v>
      </c>
      <c r="D169" s="3" t="s">
        <v>23</v>
      </c>
      <c r="E169" s="3" t="s">
        <v>232</v>
      </c>
      <c r="F169" s="4" t="s">
        <v>24</v>
      </c>
      <c r="G169" s="4" t="s">
        <v>24</v>
      </c>
      <c r="H169" s="4" t="s">
        <v>24</v>
      </c>
      <c r="I169" s="4" t="s">
        <v>24</v>
      </c>
      <c r="J169" s="4" t="s">
        <v>24</v>
      </c>
      <c r="K169" s="4" t="s">
        <v>24</v>
      </c>
      <c r="L169" s="4" t="s">
        <v>24</v>
      </c>
      <c r="M169" s="5">
        <v>43995</v>
      </c>
      <c r="N169" s="3" t="s">
        <v>391</v>
      </c>
      <c r="O169" s="3" t="s">
        <v>49</v>
      </c>
      <c r="P169" s="3" t="s">
        <v>577</v>
      </c>
      <c r="Q169" s="3" t="s">
        <v>588</v>
      </c>
      <c r="R169" s="3"/>
      <c r="S169" s="3"/>
      <c r="T169" s="12"/>
      <c r="U169" s="24"/>
      <c r="V169" s="24"/>
      <c r="W169" s="25"/>
      <c r="X169" s="12"/>
      <c r="Y169" s="6">
        <v>4095</v>
      </c>
      <c r="Z169" s="6" t="e">
        <f>#REF!*450</f>
        <v>#REF!</v>
      </c>
      <c r="AA169" s="7">
        <v>2</v>
      </c>
      <c r="AB169" s="8" t="e">
        <f>AA169*#REF!</f>
        <v>#REF!</v>
      </c>
      <c r="AC169" s="23" t="e">
        <f t="shared" si="18"/>
        <v>#REF!</v>
      </c>
      <c r="AD169" s="6">
        <v>4095</v>
      </c>
      <c r="AE169" s="6">
        <f t="shared" si="19"/>
        <v>409.5</v>
      </c>
    </row>
    <row r="170" spans="1:31" ht="75" customHeight="1">
      <c r="A170" s="3" t="s">
        <v>102</v>
      </c>
      <c r="B170" s="3" t="s">
        <v>103</v>
      </c>
      <c r="C170" s="3" t="s">
        <v>104</v>
      </c>
      <c r="D170" s="3" t="s">
        <v>23</v>
      </c>
      <c r="E170" s="3" t="s">
        <v>233</v>
      </c>
      <c r="F170" s="4"/>
      <c r="G170" s="4"/>
      <c r="H170" s="4"/>
      <c r="I170" s="4" t="s">
        <v>24</v>
      </c>
      <c r="J170" s="4"/>
      <c r="K170" s="4"/>
      <c r="L170" s="4"/>
      <c r="M170" s="5">
        <v>44375</v>
      </c>
      <c r="N170" s="3" t="s">
        <v>392</v>
      </c>
      <c r="O170" s="3" t="s">
        <v>105</v>
      </c>
      <c r="P170" s="12" t="s">
        <v>379</v>
      </c>
      <c r="Q170" s="12" t="s">
        <v>537</v>
      </c>
      <c r="R170" s="12"/>
      <c r="S170" s="12"/>
      <c r="T170" s="12"/>
      <c r="U170" s="12"/>
      <c r="V170" s="12"/>
      <c r="W170" s="12"/>
      <c r="X170" s="3"/>
      <c r="Y170" s="6">
        <f>2080+(12*550)</f>
        <v>8680</v>
      </c>
      <c r="Z170" s="6" t="e">
        <f>#REF!*450</f>
        <v>#REF!</v>
      </c>
      <c r="AA170" s="7">
        <v>2</v>
      </c>
      <c r="AB170" s="8" t="e">
        <f>AA170*#REF!</f>
        <v>#REF!</v>
      </c>
      <c r="AC170" s="6" t="e">
        <f t="shared" si="18"/>
        <v>#REF!</v>
      </c>
      <c r="AD170" s="6">
        <f>((2080+(6*1100))/12)*10</f>
        <v>7233.333333333334</v>
      </c>
      <c r="AE170" s="6">
        <f t="shared" si="19"/>
        <v>723.3333333333334</v>
      </c>
    </row>
    <row r="171" spans="1:31" ht="75" customHeight="1">
      <c r="A171" s="3" t="s">
        <v>102</v>
      </c>
      <c r="B171" s="3" t="s">
        <v>103</v>
      </c>
      <c r="C171" s="3" t="s">
        <v>104</v>
      </c>
      <c r="D171" s="3" t="s">
        <v>23</v>
      </c>
      <c r="E171" s="3" t="s">
        <v>233</v>
      </c>
      <c r="F171" s="4"/>
      <c r="G171" s="4"/>
      <c r="H171" s="4"/>
      <c r="I171" s="4" t="s">
        <v>24</v>
      </c>
      <c r="J171" s="4"/>
      <c r="K171" s="4"/>
      <c r="L171" s="4"/>
      <c r="M171" s="5">
        <v>44375</v>
      </c>
      <c r="N171" s="3" t="s">
        <v>392</v>
      </c>
      <c r="O171" s="3" t="s">
        <v>105</v>
      </c>
      <c r="P171" s="12" t="s">
        <v>380</v>
      </c>
      <c r="Q171" s="12" t="s">
        <v>538</v>
      </c>
      <c r="R171" s="12"/>
      <c r="S171" s="12"/>
      <c r="T171" s="12"/>
      <c r="U171" s="12"/>
      <c r="V171" s="12"/>
      <c r="W171" s="12"/>
      <c r="X171" s="3"/>
      <c r="Y171" s="6">
        <f>2080+(12*550)</f>
        <v>8680</v>
      </c>
      <c r="Z171" s="6" t="e">
        <f>#REF!*450</f>
        <v>#REF!</v>
      </c>
      <c r="AA171" s="7">
        <v>2</v>
      </c>
      <c r="AB171" s="8" t="e">
        <f>AA171*#REF!</f>
        <v>#REF!</v>
      </c>
      <c r="AC171" s="6" t="e">
        <f t="shared" si="18"/>
        <v>#REF!</v>
      </c>
      <c r="AD171" s="6">
        <f>((2080+(6*1100))/12)*10</f>
        <v>7233.333333333334</v>
      </c>
      <c r="AE171" s="6">
        <f t="shared" si="19"/>
        <v>723.3333333333334</v>
      </c>
    </row>
    <row r="172" spans="1:31" ht="75" customHeight="1">
      <c r="A172" s="3" t="s">
        <v>102</v>
      </c>
      <c r="B172" s="3" t="s">
        <v>103</v>
      </c>
      <c r="C172" s="3" t="s">
        <v>106</v>
      </c>
      <c r="D172" s="3" t="s">
        <v>23</v>
      </c>
      <c r="E172" s="3" t="s">
        <v>234</v>
      </c>
      <c r="F172" s="4"/>
      <c r="G172" s="4"/>
      <c r="H172" s="4"/>
      <c r="I172" s="4" t="s">
        <v>24</v>
      </c>
      <c r="J172" s="4"/>
      <c r="K172" s="4"/>
      <c r="L172" s="4"/>
      <c r="M172" s="5">
        <v>44375</v>
      </c>
      <c r="N172" s="3" t="s">
        <v>393</v>
      </c>
      <c r="O172" s="3" t="s">
        <v>105</v>
      </c>
      <c r="P172" s="12" t="s">
        <v>471</v>
      </c>
      <c r="Q172" s="12" t="s">
        <v>538</v>
      </c>
      <c r="R172" s="12"/>
      <c r="S172" s="12"/>
      <c r="T172" s="12"/>
      <c r="U172" s="12"/>
      <c r="V172" s="12"/>
      <c r="W172" s="12"/>
      <c r="X172" s="3"/>
      <c r="Y172" s="6">
        <f>2080+(12*550)</f>
        <v>8680</v>
      </c>
      <c r="Z172" s="6" t="e">
        <f>#REF!*450</f>
        <v>#REF!</v>
      </c>
      <c r="AA172" s="7">
        <v>1</v>
      </c>
      <c r="AB172" s="8" t="e">
        <f>AA172*#REF!</f>
        <v>#REF!</v>
      </c>
      <c r="AC172" s="6" t="e">
        <f t="shared" si="18"/>
        <v>#REF!</v>
      </c>
      <c r="AD172" s="6">
        <f>((2080+(6*1100))/12)*10</f>
        <v>7233.333333333334</v>
      </c>
      <c r="AE172" s="6">
        <f t="shared" si="19"/>
        <v>723.3333333333334</v>
      </c>
    </row>
    <row r="173" spans="1:31" ht="75" customHeight="1">
      <c r="A173" s="3" t="s">
        <v>102</v>
      </c>
      <c r="B173" s="3" t="s">
        <v>103</v>
      </c>
      <c r="C173" s="3" t="s">
        <v>394</v>
      </c>
      <c r="D173" s="3" t="s">
        <v>23</v>
      </c>
      <c r="E173" s="3" t="s">
        <v>235</v>
      </c>
      <c r="F173" s="4"/>
      <c r="G173" s="4" t="s">
        <v>24</v>
      </c>
      <c r="H173" s="4" t="s">
        <v>24</v>
      </c>
      <c r="I173" s="4" t="s">
        <v>24</v>
      </c>
      <c r="J173" s="4" t="s">
        <v>24</v>
      </c>
      <c r="K173" s="4" t="s">
        <v>24</v>
      </c>
      <c r="L173" s="4" t="s">
        <v>24</v>
      </c>
      <c r="M173" s="9">
        <v>44354</v>
      </c>
      <c r="N173" s="7" t="s">
        <v>118</v>
      </c>
      <c r="O173" s="3" t="s">
        <v>32</v>
      </c>
      <c r="P173" s="3" t="s">
        <v>283</v>
      </c>
      <c r="Q173" s="3" t="s">
        <v>539</v>
      </c>
      <c r="R173" s="3"/>
      <c r="S173" s="3"/>
      <c r="T173" s="3"/>
      <c r="U173" s="14"/>
      <c r="V173" s="14"/>
      <c r="W173" s="10"/>
      <c r="X173" s="11"/>
      <c r="Y173" s="12">
        <v>3360</v>
      </c>
      <c r="Z173" s="12" t="e">
        <f>450*#REF!</f>
        <v>#REF!</v>
      </c>
      <c r="AA173" s="7">
        <v>3</v>
      </c>
      <c r="AB173" s="8" t="e">
        <f>AA173*#REF!</f>
        <v>#REF!</v>
      </c>
      <c r="AC173" s="13" t="e">
        <f t="shared" si="18"/>
        <v>#REF!</v>
      </c>
      <c r="AD173" s="13">
        <f>Y173</f>
        <v>3360</v>
      </c>
      <c r="AE173" s="6">
        <f t="shared" si="19"/>
        <v>336</v>
      </c>
    </row>
    <row r="174" spans="1:31" ht="75" customHeight="1">
      <c r="A174" s="3" t="s">
        <v>102</v>
      </c>
      <c r="B174" s="3" t="s">
        <v>103</v>
      </c>
      <c r="C174" s="3" t="s">
        <v>394</v>
      </c>
      <c r="D174" s="3" t="s">
        <v>23</v>
      </c>
      <c r="E174" s="3" t="s">
        <v>235</v>
      </c>
      <c r="F174" s="4"/>
      <c r="G174" s="4" t="s">
        <v>24</v>
      </c>
      <c r="H174" s="4" t="s">
        <v>24</v>
      </c>
      <c r="I174" s="4" t="s">
        <v>24</v>
      </c>
      <c r="J174" s="4" t="s">
        <v>24</v>
      </c>
      <c r="K174" s="4" t="s">
        <v>24</v>
      </c>
      <c r="L174" s="4" t="s">
        <v>24</v>
      </c>
      <c r="M174" s="9">
        <v>44354</v>
      </c>
      <c r="N174" s="7" t="s">
        <v>118</v>
      </c>
      <c r="O174" s="3" t="s">
        <v>32</v>
      </c>
      <c r="P174" s="3" t="s">
        <v>284</v>
      </c>
      <c r="Q174" s="3" t="s">
        <v>535</v>
      </c>
      <c r="R174" s="3"/>
      <c r="S174" s="3"/>
      <c r="T174" s="3"/>
      <c r="U174" s="14"/>
      <c r="V174" s="14"/>
      <c r="W174" s="10"/>
      <c r="X174" s="11"/>
      <c r="Y174" s="12">
        <v>3360</v>
      </c>
      <c r="Z174" s="12" t="e">
        <f>450*#REF!</f>
        <v>#REF!</v>
      </c>
      <c r="AA174" s="7">
        <v>3</v>
      </c>
      <c r="AB174" s="8" t="e">
        <f>AA174*#REF!</f>
        <v>#REF!</v>
      </c>
      <c r="AC174" s="13" t="e">
        <f t="shared" si="18"/>
        <v>#REF!</v>
      </c>
      <c r="AD174" s="13">
        <f>Y174</f>
        <v>3360</v>
      </c>
      <c r="AE174" s="6">
        <f t="shared" si="19"/>
        <v>336</v>
      </c>
    </row>
    <row r="175" spans="1:31" ht="75" customHeight="1">
      <c r="A175" s="3" t="s">
        <v>102</v>
      </c>
      <c r="B175" s="3" t="s">
        <v>103</v>
      </c>
      <c r="C175" s="3" t="s">
        <v>394</v>
      </c>
      <c r="D175" s="3" t="s">
        <v>23</v>
      </c>
      <c r="E175" s="3" t="s">
        <v>235</v>
      </c>
      <c r="F175" s="4"/>
      <c r="G175" s="4" t="s">
        <v>24</v>
      </c>
      <c r="H175" s="4" t="s">
        <v>24</v>
      </c>
      <c r="I175" s="4" t="s">
        <v>24</v>
      </c>
      <c r="J175" s="4" t="s">
        <v>24</v>
      </c>
      <c r="K175" s="4" t="s">
        <v>24</v>
      </c>
      <c r="L175" s="4" t="s">
        <v>24</v>
      </c>
      <c r="M175" s="9">
        <v>44354</v>
      </c>
      <c r="N175" s="7" t="s">
        <v>118</v>
      </c>
      <c r="O175" s="3" t="s">
        <v>32</v>
      </c>
      <c r="P175" s="14" t="s">
        <v>285</v>
      </c>
      <c r="Q175" s="14" t="s">
        <v>315</v>
      </c>
      <c r="R175" s="14"/>
      <c r="S175" s="3"/>
      <c r="T175" s="3"/>
      <c r="U175" s="14"/>
      <c r="V175" s="14"/>
      <c r="W175" s="10"/>
      <c r="X175" s="11"/>
      <c r="Y175" s="12">
        <v>3360</v>
      </c>
      <c r="Z175" s="12" t="e">
        <f>450*#REF!</f>
        <v>#REF!</v>
      </c>
      <c r="AA175" s="7">
        <v>3</v>
      </c>
      <c r="AB175" s="8" t="e">
        <f>AA175*#REF!</f>
        <v>#REF!</v>
      </c>
      <c r="AC175" s="13" t="e">
        <f t="shared" si="18"/>
        <v>#REF!</v>
      </c>
      <c r="AD175" s="13">
        <f>Y175</f>
        <v>3360</v>
      </c>
      <c r="AE175" s="6">
        <f t="shared" si="19"/>
        <v>336</v>
      </c>
    </row>
    <row r="176" spans="1:31" ht="84.75" customHeight="1">
      <c r="A176" s="3" t="s">
        <v>102</v>
      </c>
      <c r="B176" s="3" t="s">
        <v>103</v>
      </c>
      <c r="C176" s="3" t="s">
        <v>395</v>
      </c>
      <c r="D176" s="3" t="s">
        <v>23</v>
      </c>
      <c r="E176" s="3" t="s">
        <v>236</v>
      </c>
      <c r="F176" s="4"/>
      <c r="G176" s="4" t="s">
        <v>24</v>
      </c>
      <c r="H176" s="4" t="s">
        <v>24</v>
      </c>
      <c r="I176" s="4" t="s">
        <v>24</v>
      </c>
      <c r="J176" s="4" t="s">
        <v>24</v>
      </c>
      <c r="K176" s="4" t="s">
        <v>24</v>
      </c>
      <c r="L176" s="4" t="s">
        <v>24</v>
      </c>
      <c r="M176" s="9">
        <v>44354</v>
      </c>
      <c r="N176" s="7" t="s">
        <v>118</v>
      </c>
      <c r="O176" s="3" t="s">
        <v>32</v>
      </c>
      <c r="P176" s="3" t="s">
        <v>286</v>
      </c>
      <c r="Q176" s="3" t="s">
        <v>397</v>
      </c>
      <c r="R176" s="3"/>
      <c r="S176" s="3"/>
      <c r="T176" s="3"/>
      <c r="U176" s="10"/>
      <c r="V176" s="10"/>
      <c r="W176" s="10"/>
      <c r="X176" s="26" t="s">
        <v>396</v>
      </c>
      <c r="Y176" s="12">
        <v>2500</v>
      </c>
      <c r="Z176" s="12" t="e">
        <f>450*#REF!</f>
        <v>#REF!</v>
      </c>
      <c r="AA176" s="7">
        <v>1</v>
      </c>
      <c r="AB176" s="8" t="e">
        <f>AA176*#REF!</f>
        <v>#REF!</v>
      </c>
      <c r="AC176" s="13" t="e">
        <f t="shared" si="18"/>
        <v>#REF!</v>
      </c>
      <c r="AD176" s="13">
        <f>Y176</f>
        <v>2500</v>
      </c>
      <c r="AE176" s="6">
        <f t="shared" si="19"/>
        <v>250</v>
      </c>
    </row>
    <row r="177" spans="1:31" ht="84.75" customHeight="1">
      <c r="A177" s="3" t="s">
        <v>102</v>
      </c>
      <c r="B177" s="3" t="s">
        <v>103</v>
      </c>
      <c r="C177" s="3" t="s">
        <v>198</v>
      </c>
      <c r="D177" s="3" t="s">
        <v>29</v>
      </c>
      <c r="E177" s="3" t="s">
        <v>173</v>
      </c>
      <c r="F177" s="4"/>
      <c r="G177" s="4"/>
      <c r="H177" s="4"/>
      <c r="I177" s="4" t="s">
        <v>24</v>
      </c>
      <c r="J177" s="4"/>
      <c r="K177" s="4" t="s">
        <v>24</v>
      </c>
      <c r="L177" s="4"/>
      <c r="M177" s="9"/>
      <c r="N177" s="7" t="s">
        <v>401</v>
      </c>
      <c r="O177" s="3" t="s">
        <v>404</v>
      </c>
      <c r="P177" s="3"/>
      <c r="Q177" s="3"/>
      <c r="R177" s="3"/>
      <c r="S177" s="3"/>
      <c r="T177" s="3"/>
      <c r="U177" s="10"/>
      <c r="V177" s="10"/>
      <c r="W177" s="10"/>
      <c r="X177" s="11" t="s">
        <v>402</v>
      </c>
      <c r="Y177" s="12"/>
      <c r="Z177" s="12"/>
      <c r="AA177" s="7"/>
      <c r="AB177" s="8"/>
      <c r="AC177" s="13"/>
      <c r="AD177" s="13"/>
      <c r="AE177" s="6" t="s">
        <v>403</v>
      </c>
    </row>
    <row r="178" spans="1:31" ht="75" customHeight="1">
      <c r="A178" s="3" t="s">
        <v>102</v>
      </c>
      <c r="B178" s="3" t="s">
        <v>103</v>
      </c>
      <c r="C178" s="3" t="s">
        <v>212</v>
      </c>
      <c r="D178" s="3" t="s">
        <v>29</v>
      </c>
      <c r="E178" s="3" t="s">
        <v>246</v>
      </c>
      <c r="F178" s="4"/>
      <c r="G178" s="4"/>
      <c r="H178" s="4"/>
      <c r="I178" s="4" t="s">
        <v>24</v>
      </c>
      <c r="J178" s="4"/>
      <c r="K178" s="4" t="s">
        <v>24</v>
      </c>
      <c r="L178" s="4"/>
      <c r="M178" s="9">
        <v>44473</v>
      </c>
      <c r="N178" s="7" t="s">
        <v>405</v>
      </c>
      <c r="O178" s="3" t="s">
        <v>400</v>
      </c>
      <c r="P178" s="3" t="s">
        <v>417</v>
      </c>
      <c r="Q178" s="3"/>
      <c r="R178" s="3"/>
      <c r="S178" s="3"/>
      <c r="T178" s="3"/>
      <c r="U178" s="10"/>
      <c r="V178" s="10"/>
      <c r="W178" s="10"/>
      <c r="X178" s="11" t="s">
        <v>480</v>
      </c>
      <c r="Y178" s="12"/>
      <c r="Z178" s="12"/>
      <c r="AA178" s="7"/>
      <c r="AB178" s="8"/>
      <c r="AC178" s="13"/>
      <c r="AD178" s="13">
        <v>18600</v>
      </c>
      <c r="AE178" s="6">
        <f aca="true" t="shared" si="20" ref="AE178:AE185">AD178/10</f>
        <v>1860</v>
      </c>
    </row>
    <row r="179" spans="1:31" ht="75" customHeight="1">
      <c r="A179" s="3" t="s">
        <v>102</v>
      </c>
      <c r="B179" s="3" t="s">
        <v>103</v>
      </c>
      <c r="C179" s="3" t="s">
        <v>211</v>
      </c>
      <c r="D179" s="3" t="s">
        <v>29</v>
      </c>
      <c r="E179" s="3" t="s">
        <v>174</v>
      </c>
      <c r="F179" s="4"/>
      <c r="G179" s="4"/>
      <c r="H179" s="4" t="s">
        <v>24</v>
      </c>
      <c r="I179" s="4"/>
      <c r="J179" s="4"/>
      <c r="K179" s="4"/>
      <c r="L179" s="4"/>
      <c r="M179" s="9">
        <v>44473</v>
      </c>
      <c r="N179" s="7" t="s">
        <v>406</v>
      </c>
      <c r="O179" s="3" t="s">
        <v>400</v>
      </c>
      <c r="P179" s="3" t="s">
        <v>417</v>
      </c>
      <c r="Q179" s="3"/>
      <c r="R179" s="3"/>
      <c r="S179" s="3"/>
      <c r="T179" s="3"/>
      <c r="U179" s="10"/>
      <c r="V179" s="10"/>
      <c r="W179" s="10"/>
      <c r="X179" s="11"/>
      <c r="Y179" s="12"/>
      <c r="Z179" s="12"/>
      <c r="AA179" s="7"/>
      <c r="AB179" s="8"/>
      <c r="AC179" s="13"/>
      <c r="AD179" s="13">
        <v>1945</v>
      </c>
      <c r="AE179" s="6">
        <f t="shared" si="20"/>
        <v>194.5</v>
      </c>
    </row>
    <row r="180" spans="1:31" ht="75" customHeight="1">
      <c r="A180" s="3" t="s">
        <v>102</v>
      </c>
      <c r="B180" s="3" t="s">
        <v>103</v>
      </c>
      <c r="C180" s="3" t="s">
        <v>213</v>
      </c>
      <c r="D180" s="3" t="s">
        <v>29</v>
      </c>
      <c r="E180" s="3" t="s">
        <v>175</v>
      </c>
      <c r="F180" s="4"/>
      <c r="G180" s="4"/>
      <c r="H180" s="4"/>
      <c r="I180" s="4" t="s">
        <v>24</v>
      </c>
      <c r="J180" s="4"/>
      <c r="K180" s="4" t="s">
        <v>24</v>
      </c>
      <c r="L180" s="4"/>
      <c r="M180" s="9">
        <v>44473</v>
      </c>
      <c r="N180" s="7" t="s">
        <v>407</v>
      </c>
      <c r="O180" s="3" t="s">
        <v>400</v>
      </c>
      <c r="P180" s="3" t="s">
        <v>417</v>
      </c>
      <c r="Q180" s="3"/>
      <c r="R180" s="3"/>
      <c r="S180" s="3"/>
      <c r="T180" s="3"/>
      <c r="U180" s="10"/>
      <c r="V180" s="10"/>
      <c r="W180" s="10"/>
      <c r="X180" s="11" t="s">
        <v>408</v>
      </c>
      <c r="Y180" s="12"/>
      <c r="Z180" s="12"/>
      <c r="AA180" s="7"/>
      <c r="AB180" s="8"/>
      <c r="AC180" s="13"/>
      <c r="AD180" s="13">
        <v>4950</v>
      </c>
      <c r="AE180" s="6">
        <f t="shared" si="20"/>
        <v>495</v>
      </c>
    </row>
    <row r="181" spans="1:31" ht="75" customHeight="1">
      <c r="A181" s="3" t="s">
        <v>102</v>
      </c>
      <c r="B181" s="3" t="s">
        <v>259</v>
      </c>
      <c r="C181" s="3" t="s">
        <v>187</v>
      </c>
      <c r="D181" s="3" t="s">
        <v>23</v>
      </c>
      <c r="E181" s="3" t="s">
        <v>237</v>
      </c>
      <c r="F181" s="4" t="s">
        <v>24</v>
      </c>
      <c r="G181" s="4" t="s">
        <v>24</v>
      </c>
      <c r="H181" s="4" t="s">
        <v>24</v>
      </c>
      <c r="I181" s="4" t="s">
        <v>24</v>
      </c>
      <c r="J181" s="4" t="s">
        <v>24</v>
      </c>
      <c r="K181" s="4" t="s">
        <v>24</v>
      </c>
      <c r="L181" s="4" t="s">
        <v>24</v>
      </c>
      <c r="M181" s="9">
        <v>44535</v>
      </c>
      <c r="N181" s="7" t="s">
        <v>409</v>
      </c>
      <c r="O181" s="3" t="s">
        <v>38</v>
      </c>
      <c r="P181" s="27">
        <v>43608</v>
      </c>
      <c r="Q181" s="3" t="s">
        <v>397</v>
      </c>
      <c r="R181" s="3"/>
      <c r="S181" s="27"/>
      <c r="T181" s="3"/>
      <c r="U181" s="10"/>
      <c r="V181" s="10"/>
      <c r="W181" s="10"/>
      <c r="X181" s="11"/>
      <c r="Y181" s="12"/>
      <c r="Z181" s="12" t="e">
        <f>450*#REF!</f>
        <v>#REF!</v>
      </c>
      <c r="AA181" s="7">
        <v>2</v>
      </c>
      <c r="AB181" s="8" t="e">
        <f>AA181*#REF!</f>
        <v>#REF!</v>
      </c>
      <c r="AC181" s="13" t="e">
        <f>AA181*Z181</f>
        <v>#REF!</v>
      </c>
      <c r="AD181" s="13">
        <f>1520</f>
        <v>1520</v>
      </c>
      <c r="AE181" s="6">
        <f t="shared" si="20"/>
        <v>152</v>
      </c>
    </row>
    <row r="182" spans="1:31" ht="75" customHeight="1">
      <c r="A182" s="3" t="s">
        <v>102</v>
      </c>
      <c r="B182" s="3" t="s">
        <v>259</v>
      </c>
      <c r="C182" s="3" t="s">
        <v>187</v>
      </c>
      <c r="D182" s="3" t="s">
        <v>23</v>
      </c>
      <c r="E182" s="3" t="s">
        <v>237</v>
      </c>
      <c r="F182" s="4" t="s">
        <v>24</v>
      </c>
      <c r="G182" s="4" t="s">
        <v>24</v>
      </c>
      <c r="H182" s="4" t="s">
        <v>24</v>
      </c>
      <c r="I182" s="4" t="s">
        <v>24</v>
      </c>
      <c r="J182" s="4" t="s">
        <v>24</v>
      </c>
      <c r="K182" s="4" t="s">
        <v>24</v>
      </c>
      <c r="L182" s="4" t="s">
        <v>24</v>
      </c>
      <c r="M182" s="9">
        <v>44535</v>
      </c>
      <c r="N182" s="7" t="s">
        <v>409</v>
      </c>
      <c r="O182" s="3" t="s">
        <v>38</v>
      </c>
      <c r="P182" s="27">
        <v>43717</v>
      </c>
      <c r="Q182" s="3" t="s">
        <v>397</v>
      </c>
      <c r="R182" s="3"/>
      <c r="S182" s="27"/>
      <c r="T182" s="3"/>
      <c r="U182" s="10"/>
      <c r="V182" s="10"/>
      <c r="W182" s="10"/>
      <c r="X182" s="11"/>
      <c r="Y182" s="12"/>
      <c r="Z182" s="12" t="e">
        <f>450*#REF!</f>
        <v>#REF!</v>
      </c>
      <c r="AA182" s="7">
        <v>2</v>
      </c>
      <c r="AB182" s="8" t="e">
        <f>AA182*#REF!</f>
        <v>#REF!</v>
      </c>
      <c r="AC182" s="13" t="e">
        <f>AA182*Z182</f>
        <v>#REF!</v>
      </c>
      <c r="AD182" s="13">
        <f>1520</f>
        <v>1520</v>
      </c>
      <c r="AE182" s="6">
        <f t="shared" si="20"/>
        <v>152</v>
      </c>
    </row>
    <row r="183" spans="1:31" ht="75" customHeight="1">
      <c r="A183" s="3" t="s">
        <v>102</v>
      </c>
      <c r="B183" s="3" t="s">
        <v>259</v>
      </c>
      <c r="C183" s="3" t="s">
        <v>187</v>
      </c>
      <c r="D183" s="3" t="s">
        <v>23</v>
      </c>
      <c r="E183" s="3" t="s">
        <v>237</v>
      </c>
      <c r="F183" s="4" t="s">
        <v>24</v>
      </c>
      <c r="G183" s="4" t="s">
        <v>24</v>
      </c>
      <c r="H183" s="4" t="s">
        <v>24</v>
      </c>
      <c r="I183" s="4" t="s">
        <v>24</v>
      </c>
      <c r="J183" s="4" t="s">
        <v>24</v>
      </c>
      <c r="K183" s="4" t="s">
        <v>24</v>
      </c>
      <c r="L183" s="4" t="s">
        <v>24</v>
      </c>
      <c r="M183" s="9">
        <v>44535</v>
      </c>
      <c r="N183" s="7" t="s">
        <v>409</v>
      </c>
      <c r="O183" s="3" t="s">
        <v>38</v>
      </c>
      <c r="P183" s="27">
        <v>43605</v>
      </c>
      <c r="Q183" s="3" t="s">
        <v>588</v>
      </c>
      <c r="R183" s="3"/>
      <c r="S183" s="27"/>
      <c r="T183" s="3"/>
      <c r="U183" s="10"/>
      <c r="V183" s="10"/>
      <c r="W183" s="10"/>
      <c r="X183" s="11"/>
      <c r="Y183" s="12"/>
      <c r="Z183" s="12" t="e">
        <f>450*#REF!</f>
        <v>#REF!</v>
      </c>
      <c r="AA183" s="7">
        <v>2</v>
      </c>
      <c r="AB183" s="8" t="e">
        <f>AA183*#REF!</f>
        <v>#REF!</v>
      </c>
      <c r="AC183" s="13" t="e">
        <f>AA183*Z183</f>
        <v>#REF!</v>
      </c>
      <c r="AD183" s="13">
        <f>1520</f>
        <v>1520</v>
      </c>
      <c r="AE183" s="6">
        <f t="shared" si="20"/>
        <v>152</v>
      </c>
    </row>
    <row r="184" spans="1:31" ht="75" customHeight="1">
      <c r="A184" s="3" t="s">
        <v>102</v>
      </c>
      <c r="B184" s="3" t="s">
        <v>259</v>
      </c>
      <c r="C184" s="3" t="s">
        <v>187</v>
      </c>
      <c r="D184" s="3" t="s">
        <v>23</v>
      </c>
      <c r="E184" s="3" t="s">
        <v>237</v>
      </c>
      <c r="F184" s="4" t="s">
        <v>24</v>
      </c>
      <c r="G184" s="4" t="s">
        <v>24</v>
      </c>
      <c r="H184" s="4" t="s">
        <v>24</v>
      </c>
      <c r="I184" s="4" t="s">
        <v>24</v>
      </c>
      <c r="J184" s="4" t="s">
        <v>24</v>
      </c>
      <c r="K184" s="4" t="s">
        <v>24</v>
      </c>
      <c r="L184" s="4" t="s">
        <v>24</v>
      </c>
      <c r="M184" s="9">
        <v>44535</v>
      </c>
      <c r="N184" s="7" t="s">
        <v>409</v>
      </c>
      <c r="O184" s="3" t="s">
        <v>38</v>
      </c>
      <c r="P184" s="27">
        <v>43745</v>
      </c>
      <c r="Q184" s="3"/>
      <c r="R184" s="3"/>
      <c r="S184" s="27"/>
      <c r="T184" s="3"/>
      <c r="U184" s="10"/>
      <c r="V184" s="10"/>
      <c r="W184" s="10"/>
      <c r="X184" s="11"/>
      <c r="Y184" s="12"/>
      <c r="Z184" s="12" t="e">
        <f>450*#REF!</f>
        <v>#REF!</v>
      </c>
      <c r="AA184" s="7">
        <v>2</v>
      </c>
      <c r="AB184" s="8" t="e">
        <f>AA184*#REF!</f>
        <v>#REF!</v>
      </c>
      <c r="AC184" s="13" t="e">
        <f>AA184*Z184</f>
        <v>#REF!</v>
      </c>
      <c r="AD184" s="13">
        <f>1520</f>
        <v>1520</v>
      </c>
      <c r="AE184" s="6">
        <f t="shared" si="20"/>
        <v>152</v>
      </c>
    </row>
    <row r="185" spans="1:31" ht="75" customHeight="1">
      <c r="A185" s="3" t="s">
        <v>102</v>
      </c>
      <c r="B185" s="3" t="s">
        <v>259</v>
      </c>
      <c r="C185" s="3" t="s">
        <v>188</v>
      </c>
      <c r="D185" s="3" t="s">
        <v>23</v>
      </c>
      <c r="E185" s="3" t="s">
        <v>238</v>
      </c>
      <c r="F185" s="4" t="s">
        <v>24</v>
      </c>
      <c r="G185" s="4"/>
      <c r="H185" s="4" t="s">
        <v>24</v>
      </c>
      <c r="I185" s="4" t="s">
        <v>24</v>
      </c>
      <c r="J185" s="4"/>
      <c r="K185" s="4" t="s">
        <v>24</v>
      </c>
      <c r="L185" s="4" t="s">
        <v>24</v>
      </c>
      <c r="M185" s="9">
        <v>44535</v>
      </c>
      <c r="N185" s="7" t="s">
        <v>410</v>
      </c>
      <c r="O185" s="3" t="s">
        <v>38</v>
      </c>
      <c r="P185" s="3" t="s">
        <v>436</v>
      </c>
      <c r="Q185" s="12"/>
      <c r="R185" s="12"/>
      <c r="S185" s="12"/>
      <c r="T185" s="12"/>
      <c r="U185" s="10"/>
      <c r="V185" s="10"/>
      <c r="W185" s="10"/>
      <c r="X185" s="11" t="s">
        <v>411</v>
      </c>
      <c r="Y185" s="12"/>
      <c r="Z185" s="12" t="e">
        <f>450*#REF!</f>
        <v>#REF!</v>
      </c>
      <c r="AA185" s="7">
        <v>2</v>
      </c>
      <c r="AB185" s="8" t="e">
        <f>AA185*#REF!</f>
        <v>#REF!</v>
      </c>
      <c r="AC185" s="13" t="e">
        <f>AA185*Z185</f>
        <v>#REF!</v>
      </c>
      <c r="AD185" s="13">
        <f>1520</f>
        <v>1520</v>
      </c>
      <c r="AE185" s="6">
        <f t="shared" si="20"/>
        <v>152</v>
      </c>
    </row>
    <row r="186" spans="1:31" ht="75" customHeight="1">
      <c r="A186" s="3"/>
      <c r="B186" s="3" t="s">
        <v>222</v>
      </c>
      <c r="C186" s="3" t="s">
        <v>260</v>
      </c>
      <c r="D186" s="3" t="s">
        <v>23</v>
      </c>
      <c r="E186" s="3"/>
      <c r="F186" s="4"/>
      <c r="G186" s="4" t="s">
        <v>24</v>
      </c>
      <c r="H186" s="4" t="s">
        <v>24</v>
      </c>
      <c r="I186" s="4" t="s">
        <v>24</v>
      </c>
      <c r="J186" s="4" t="s">
        <v>24</v>
      </c>
      <c r="K186" s="4" t="s">
        <v>24</v>
      </c>
      <c r="L186" s="4" t="s">
        <v>24</v>
      </c>
      <c r="M186" s="8">
        <v>2022</v>
      </c>
      <c r="N186" s="7"/>
      <c r="O186" s="3"/>
      <c r="P186" s="3"/>
      <c r="Q186" s="3"/>
      <c r="R186" s="3"/>
      <c r="S186" s="3"/>
      <c r="T186" s="3"/>
      <c r="U186" s="10"/>
      <c r="V186" s="10"/>
      <c r="W186" s="10"/>
      <c r="X186" s="11" t="s">
        <v>440</v>
      </c>
      <c r="Y186" s="12"/>
      <c r="Z186" s="12"/>
      <c r="AA186" s="7"/>
      <c r="AB186" s="8"/>
      <c r="AC186" s="13"/>
      <c r="AD186" s="13"/>
      <c r="AE186" s="6"/>
    </row>
    <row r="187" spans="1:31" ht="75" customHeight="1">
      <c r="A187" s="3"/>
      <c r="B187" s="3" t="s">
        <v>222</v>
      </c>
      <c r="C187" s="3" t="s">
        <v>439</v>
      </c>
      <c r="D187" s="3" t="s">
        <v>23</v>
      </c>
      <c r="E187" s="3"/>
      <c r="F187" s="4" t="s">
        <v>24</v>
      </c>
      <c r="G187" s="4" t="s">
        <v>24</v>
      </c>
      <c r="H187" s="4" t="s">
        <v>24</v>
      </c>
      <c r="I187" s="4" t="s">
        <v>24</v>
      </c>
      <c r="J187" s="4" t="s">
        <v>24</v>
      </c>
      <c r="K187" s="4" t="s">
        <v>24</v>
      </c>
      <c r="L187" s="4" t="s">
        <v>24</v>
      </c>
      <c r="M187" s="8">
        <v>2022</v>
      </c>
      <c r="N187" s="7"/>
      <c r="O187" s="3"/>
      <c r="P187" s="3" t="s">
        <v>417</v>
      </c>
      <c r="Q187" s="3"/>
      <c r="R187" s="3"/>
      <c r="S187" s="3"/>
      <c r="T187" s="3"/>
      <c r="U187" s="10"/>
      <c r="V187" s="10"/>
      <c r="W187" s="10"/>
      <c r="X187" s="11" t="s">
        <v>441</v>
      </c>
      <c r="Y187" s="12"/>
      <c r="Z187" s="12"/>
      <c r="AA187" s="7"/>
      <c r="AB187" s="8"/>
      <c r="AC187" s="13"/>
      <c r="AD187" s="13"/>
      <c r="AE187" s="6"/>
    </row>
    <row r="188" spans="1:31" ht="75" customHeight="1">
      <c r="A188" s="3"/>
      <c r="B188" s="3" t="s">
        <v>222</v>
      </c>
      <c r="C188" s="3" t="s">
        <v>447</v>
      </c>
      <c r="D188" s="3" t="s">
        <v>23</v>
      </c>
      <c r="E188" s="3" t="s">
        <v>240</v>
      </c>
      <c r="F188" s="4" t="s">
        <v>24</v>
      </c>
      <c r="G188" s="4"/>
      <c r="H188" s="4" t="s">
        <v>24</v>
      </c>
      <c r="I188" s="4"/>
      <c r="J188" s="4"/>
      <c r="K188" s="4"/>
      <c r="L188" s="4"/>
      <c r="M188" s="28">
        <v>2022</v>
      </c>
      <c r="N188" s="3" t="s">
        <v>433</v>
      </c>
      <c r="O188" s="3" t="s">
        <v>434</v>
      </c>
      <c r="P188" s="3" t="s">
        <v>437</v>
      </c>
      <c r="Q188" s="12"/>
      <c r="R188" s="12"/>
      <c r="S188" s="12"/>
      <c r="T188" s="12"/>
      <c r="U188" s="12"/>
      <c r="V188" s="12"/>
      <c r="W188" s="12"/>
      <c r="X188" s="12" t="s">
        <v>435</v>
      </c>
      <c r="Y188" s="6"/>
      <c r="Z188" s="6"/>
      <c r="AA188" s="7"/>
      <c r="AB188" s="8"/>
      <c r="AC188" s="6">
        <v>250000</v>
      </c>
      <c r="AD188" s="6"/>
      <c r="AE188" s="6" t="s">
        <v>557</v>
      </c>
    </row>
    <row r="189" spans="1:31" ht="75" customHeight="1">
      <c r="A189" s="3"/>
      <c r="B189" s="3" t="s">
        <v>222</v>
      </c>
      <c r="C189" s="3" t="s">
        <v>571</v>
      </c>
      <c r="D189" s="3" t="s">
        <v>23</v>
      </c>
      <c r="E189" s="3" t="s">
        <v>242</v>
      </c>
      <c r="F189" s="4" t="s">
        <v>24</v>
      </c>
      <c r="G189" s="4"/>
      <c r="H189" s="4" t="s">
        <v>24</v>
      </c>
      <c r="I189" s="4"/>
      <c r="J189" s="4"/>
      <c r="K189" s="4"/>
      <c r="L189" s="4"/>
      <c r="M189" s="28">
        <v>2022</v>
      </c>
      <c r="N189" s="3" t="s">
        <v>433</v>
      </c>
      <c r="O189" s="3" t="s">
        <v>434</v>
      </c>
      <c r="P189" s="3" t="s">
        <v>417</v>
      </c>
      <c r="Q189" s="12"/>
      <c r="R189" s="12"/>
      <c r="S189" s="12"/>
      <c r="T189" s="12"/>
      <c r="U189" s="12"/>
      <c r="V189" s="12"/>
      <c r="W189" s="12"/>
      <c r="X189" s="12" t="s">
        <v>481</v>
      </c>
      <c r="Y189" s="6"/>
      <c r="Z189" s="6"/>
      <c r="AA189" s="7"/>
      <c r="AB189" s="8"/>
      <c r="AC189" s="6"/>
      <c r="AD189" s="6"/>
      <c r="AE189" s="6" t="s">
        <v>557</v>
      </c>
    </row>
    <row r="190" spans="1:31" ht="75" customHeight="1">
      <c r="A190" s="3"/>
      <c r="B190" s="3" t="s">
        <v>222</v>
      </c>
      <c r="C190" s="3" t="s">
        <v>448</v>
      </c>
      <c r="D190" s="3" t="s">
        <v>23</v>
      </c>
      <c r="E190" s="3" t="s">
        <v>241</v>
      </c>
      <c r="F190" s="4" t="s">
        <v>24</v>
      </c>
      <c r="G190" s="4"/>
      <c r="H190" s="4" t="s">
        <v>24</v>
      </c>
      <c r="I190" s="4"/>
      <c r="J190" s="4"/>
      <c r="K190" s="4"/>
      <c r="L190" s="4"/>
      <c r="M190" s="28">
        <v>2022</v>
      </c>
      <c r="N190" s="3" t="s">
        <v>433</v>
      </c>
      <c r="O190" s="3" t="s">
        <v>434</v>
      </c>
      <c r="P190" s="3" t="s">
        <v>417</v>
      </c>
      <c r="Q190" s="12"/>
      <c r="R190" s="12"/>
      <c r="S190" s="12"/>
      <c r="T190" s="12"/>
      <c r="U190" s="12"/>
      <c r="V190" s="12"/>
      <c r="W190" s="12"/>
      <c r="X190" s="12" t="s">
        <v>482</v>
      </c>
      <c r="Y190" s="6"/>
      <c r="Z190" s="6"/>
      <c r="AA190" s="7"/>
      <c r="AB190" s="8"/>
      <c r="AC190" s="6"/>
      <c r="AD190" s="6"/>
      <c r="AE190" s="6" t="s">
        <v>557</v>
      </c>
    </row>
    <row r="191" spans="1:31" ht="75" customHeight="1">
      <c r="A191" s="3"/>
      <c r="B191" s="3" t="s">
        <v>222</v>
      </c>
      <c r="C191" s="3" t="s">
        <v>449</v>
      </c>
      <c r="D191" s="3" t="s">
        <v>23</v>
      </c>
      <c r="E191" s="3" t="s">
        <v>243</v>
      </c>
      <c r="F191" s="4" t="s">
        <v>24</v>
      </c>
      <c r="G191" s="4" t="s">
        <v>24</v>
      </c>
      <c r="H191" s="4" t="s">
        <v>24</v>
      </c>
      <c r="I191" s="4" t="s">
        <v>24</v>
      </c>
      <c r="J191" s="4" t="s">
        <v>24</v>
      </c>
      <c r="K191" s="4" t="s">
        <v>24</v>
      </c>
      <c r="L191" s="4" t="s">
        <v>24</v>
      </c>
      <c r="M191" s="28">
        <v>2022</v>
      </c>
      <c r="N191" s="3" t="s">
        <v>438</v>
      </c>
      <c r="O191" s="3" t="s">
        <v>434</v>
      </c>
      <c r="P191" s="3" t="s">
        <v>417</v>
      </c>
      <c r="Q191" s="12"/>
      <c r="R191" s="12"/>
      <c r="S191" s="12"/>
      <c r="T191" s="12"/>
      <c r="U191" s="12"/>
      <c r="V191" s="12"/>
      <c r="W191" s="12"/>
      <c r="X191" s="12"/>
      <c r="Y191" s="6"/>
      <c r="Z191" s="6"/>
      <c r="AA191" s="7"/>
      <c r="AB191" s="8"/>
      <c r="AC191" s="6"/>
      <c r="AD191" s="6"/>
      <c r="AE191" s="6" t="s">
        <v>557</v>
      </c>
    </row>
    <row r="192" spans="1:31" ht="75" customHeight="1">
      <c r="A192" s="3"/>
      <c r="B192" s="3" t="s">
        <v>222</v>
      </c>
      <c r="C192" s="3" t="s">
        <v>450</v>
      </c>
      <c r="D192" s="3" t="s">
        <v>23</v>
      </c>
      <c r="E192" s="3" t="s">
        <v>244</v>
      </c>
      <c r="F192" s="4" t="s">
        <v>24</v>
      </c>
      <c r="G192" s="4"/>
      <c r="H192" s="4" t="s">
        <v>24</v>
      </c>
      <c r="I192" s="4"/>
      <c r="J192" s="4"/>
      <c r="K192" s="4"/>
      <c r="L192" s="4"/>
      <c r="M192" s="5" t="s">
        <v>203</v>
      </c>
      <c r="N192" s="3" t="s">
        <v>458</v>
      </c>
      <c r="O192" s="3" t="s">
        <v>287</v>
      </c>
      <c r="P192" s="3" t="s">
        <v>417</v>
      </c>
      <c r="Q192" s="12"/>
      <c r="R192" s="12"/>
      <c r="S192" s="12"/>
      <c r="T192" s="12"/>
      <c r="U192" s="12"/>
      <c r="V192" s="12"/>
      <c r="W192" s="12"/>
      <c r="X192" s="12"/>
      <c r="Y192" s="6"/>
      <c r="Z192" s="6"/>
      <c r="AA192" s="7"/>
      <c r="AB192" s="8"/>
      <c r="AC192" s="6"/>
      <c r="AD192" s="6"/>
      <c r="AE192" s="3" t="s">
        <v>557</v>
      </c>
    </row>
    <row r="193" spans="1:31" ht="75" customHeight="1">
      <c r="A193" s="3"/>
      <c r="B193" s="3" t="s">
        <v>222</v>
      </c>
      <c r="C193" s="3" t="s">
        <v>572</v>
      </c>
      <c r="D193" s="3" t="s">
        <v>23</v>
      </c>
      <c r="E193" s="3" t="s">
        <v>245</v>
      </c>
      <c r="F193" s="4" t="s">
        <v>24</v>
      </c>
      <c r="G193" s="4"/>
      <c r="H193" s="4" t="s">
        <v>24</v>
      </c>
      <c r="I193" s="4"/>
      <c r="J193" s="4"/>
      <c r="K193" s="4"/>
      <c r="L193" s="4"/>
      <c r="M193" s="5" t="s">
        <v>203</v>
      </c>
      <c r="N193" s="3" t="s">
        <v>458</v>
      </c>
      <c r="O193" s="3" t="s">
        <v>287</v>
      </c>
      <c r="P193" s="3" t="s">
        <v>417</v>
      </c>
      <c r="Q193" s="12"/>
      <c r="R193" s="12"/>
      <c r="S193" s="12"/>
      <c r="T193" s="12"/>
      <c r="U193" s="12"/>
      <c r="V193" s="12"/>
      <c r="W193" s="12"/>
      <c r="X193" s="12"/>
      <c r="Y193" s="6"/>
      <c r="Z193" s="6"/>
      <c r="AA193" s="7"/>
      <c r="AB193" s="8"/>
      <c r="AC193" s="6"/>
      <c r="AD193" s="6"/>
      <c r="AE193" s="3" t="s">
        <v>557</v>
      </c>
    </row>
    <row r="194" spans="1:31" ht="75" customHeight="1">
      <c r="A194" s="3"/>
      <c r="B194" s="3" t="s">
        <v>222</v>
      </c>
      <c r="C194" s="3" t="s">
        <v>573</v>
      </c>
      <c r="D194" s="3" t="s">
        <v>23</v>
      </c>
      <c r="E194" s="3" t="s">
        <v>239</v>
      </c>
      <c r="F194" s="4"/>
      <c r="G194" s="4" t="s">
        <v>24</v>
      </c>
      <c r="H194" s="4" t="s">
        <v>24</v>
      </c>
      <c r="I194" s="4" t="s">
        <v>24</v>
      </c>
      <c r="J194" s="4" t="s">
        <v>24</v>
      </c>
      <c r="K194" s="4" t="s">
        <v>24</v>
      </c>
      <c r="L194" s="4" t="s">
        <v>24</v>
      </c>
      <c r="M194" s="8">
        <v>2022</v>
      </c>
      <c r="N194" s="7" t="s">
        <v>443</v>
      </c>
      <c r="O194" s="3" t="s">
        <v>434</v>
      </c>
      <c r="P194" s="3" t="s">
        <v>417</v>
      </c>
      <c r="Q194" s="3"/>
      <c r="R194" s="3"/>
      <c r="S194" s="3"/>
      <c r="T194" s="3"/>
      <c r="U194" s="10"/>
      <c r="V194" s="10"/>
      <c r="W194" s="10"/>
      <c r="X194" s="11" t="s">
        <v>483</v>
      </c>
      <c r="Y194" s="12"/>
      <c r="Z194" s="12"/>
      <c r="AA194" s="7"/>
      <c r="AB194" s="8"/>
      <c r="AC194" s="13"/>
      <c r="AD194" s="13"/>
      <c r="AE194" s="6" t="s">
        <v>557</v>
      </c>
    </row>
    <row r="195" spans="1:31" ht="75" customHeight="1">
      <c r="A195" s="3"/>
      <c r="B195" s="3" t="s">
        <v>222</v>
      </c>
      <c r="C195" s="3" t="s">
        <v>451</v>
      </c>
      <c r="D195" s="3" t="s">
        <v>23</v>
      </c>
      <c r="E195" s="3" t="s">
        <v>239</v>
      </c>
      <c r="F195" s="4"/>
      <c r="G195" s="4" t="s">
        <v>24</v>
      </c>
      <c r="H195" s="4" t="s">
        <v>24</v>
      </c>
      <c r="I195" s="4" t="s">
        <v>24</v>
      </c>
      <c r="J195" s="4" t="s">
        <v>24</v>
      </c>
      <c r="K195" s="4" t="s">
        <v>24</v>
      </c>
      <c r="L195" s="4" t="s">
        <v>24</v>
      </c>
      <c r="M195" s="28">
        <v>2022</v>
      </c>
      <c r="N195" s="3" t="s">
        <v>443</v>
      </c>
      <c r="O195" s="3" t="s">
        <v>434</v>
      </c>
      <c r="P195" s="3" t="s">
        <v>417</v>
      </c>
      <c r="Q195" s="3" t="s">
        <v>445</v>
      </c>
      <c r="R195" s="3"/>
      <c r="S195" s="12"/>
      <c r="T195" s="12"/>
      <c r="U195" s="12"/>
      <c r="V195" s="12"/>
      <c r="W195" s="12"/>
      <c r="X195" s="12" t="s">
        <v>446</v>
      </c>
      <c r="Y195" s="6"/>
      <c r="Z195" s="6"/>
      <c r="AA195" s="7"/>
      <c r="AB195" s="8"/>
      <c r="AC195" s="6"/>
      <c r="AD195" s="6"/>
      <c r="AE195" s="11" t="s">
        <v>557</v>
      </c>
    </row>
    <row r="196" spans="1:31" ht="75" customHeight="1">
      <c r="A196" s="3"/>
      <c r="B196" s="3" t="s">
        <v>222</v>
      </c>
      <c r="C196" s="3" t="s">
        <v>452</v>
      </c>
      <c r="D196" s="3" t="s">
        <v>23</v>
      </c>
      <c r="E196" s="3" t="s">
        <v>239</v>
      </c>
      <c r="F196" s="4"/>
      <c r="G196" s="4" t="s">
        <v>24</v>
      </c>
      <c r="H196" s="4" t="s">
        <v>24</v>
      </c>
      <c r="I196" s="4" t="s">
        <v>24</v>
      </c>
      <c r="J196" s="4" t="s">
        <v>24</v>
      </c>
      <c r="K196" s="4" t="s">
        <v>24</v>
      </c>
      <c r="L196" s="4" t="s">
        <v>24</v>
      </c>
      <c r="M196" s="28">
        <v>2022</v>
      </c>
      <c r="N196" s="3" t="s">
        <v>443</v>
      </c>
      <c r="O196" s="3" t="s">
        <v>434</v>
      </c>
      <c r="P196" s="3" t="s">
        <v>417</v>
      </c>
      <c r="Q196" s="3" t="s">
        <v>444</v>
      </c>
      <c r="R196" s="3"/>
      <c r="S196" s="12"/>
      <c r="T196" s="12"/>
      <c r="U196" s="12"/>
      <c r="V196" s="12"/>
      <c r="W196" s="12"/>
      <c r="X196" s="12" t="s">
        <v>484</v>
      </c>
      <c r="Y196" s="6"/>
      <c r="Z196" s="6"/>
      <c r="AA196" s="7"/>
      <c r="AB196" s="8"/>
      <c r="AC196" s="6"/>
      <c r="AD196" s="6"/>
      <c r="AE196" s="11" t="s">
        <v>557</v>
      </c>
    </row>
    <row r="197" spans="1:31" ht="75" customHeight="1">
      <c r="A197" s="3"/>
      <c r="B197" s="3" t="s">
        <v>222</v>
      </c>
      <c r="C197" s="3" t="s">
        <v>453</v>
      </c>
      <c r="D197" s="3" t="s">
        <v>23</v>
      </c>
      <c r="E197" s="3" t="s">
        <v>239</v>
      </c>
      <c r="F197" s="4"/>
      <c r="G197" s="4" t="s">
        <v>24</v>
      </c>
      <c r="H197" s="4" t="s">
        <v>24</v>
      </c>
      <c r="I197" s="4" t="s">
        <v>24</v>
      </c>
      <c r="J197" s="4" t="s">
        <v>24</v>
      </c>
      <c r="K197" s="4" t="s">
        <v>24</v>
      </c>
      <c r="L197" s="4" t="s">
        <v>24</v>
      </c>
      <c r="M197" s="28">
        <v>2022</v>
      </c>
      <c r="N197" s="3" t="s">
        <v>443</v>
      </c>
      <c r="O197" s="3" t="s">
        <v>434</v>
      </c>
      <c r="P197" s="3" t="s">
        <v>417</v>
      </c>
      <c r="Q197" s="3" t="s">
        <v>336</v>
      </c>
      <c r="R197" s="3"/>
      <c r="S197" s="12"/>
      <c r="T197" s="12"/>
      <c r="U197" s="12"/>
      <c r="V197" s="12"/>
      <c r="W197" s="12"/>
      <c r="X197" s="12" t="s">
        <v>442</v>
      </c>
      <c r="Y197" s="6"/>
      <c r="Z197" s="6"/>
      <c r="AA197" s="7"/>
      <c r="AB197" s="8"/>
      <c r="AC197" s="6"/>
      <c r="AD197" s="6"/>
      <c r="AE197" s="11" t="s">
        <v>557</v>
      </c>
    </row>
    <row r="198" spans="1:31" ht="75" customHeight="1">
      <c r="A198" s="3"/>
      <c r="B198" s="3" t="s">
        <v>222</v>
      </c>
      <c r="C198" s="3" t="s">
        <v>454</v>
      </c>
      <c r="D198" s="3" t="s">
        <v>23</v>
      </c>
      <c r="E198" s="3" t="s">
        <v>239</v>
      </c>
      <c r="F198" s="4"/>
      <c r="G198" s="4" t="s">
        <v>24</v>
      </c>
      <c r="H198" s="4" t="s">
        <v>24</v>
      </c>
      <c r="I198" s="4" t="s">
        <v>24</v>
      </c>
      <c r="J198" s="4" t="s">
        <v>24</v>
      </c>
      <c r="K198" s="4" t="s">
        <v>24</v>
      </c>
      <c r="L198" s="4" t="s">
        <v>24</v>
      </c>
      <c r="M198" s="28">
        <v>2022</v>
      </c>
      <c r="N198" s="3" t="s">
        <v>443</v>
      </c>
      <c r="O198" s="3" t="s">
        <v>434</v>
      </c>
      <c r="P198" s="3" t="s">
        <v>417</v>
      </c>
      <c r="Q198" s="3" t="s">
        <v>444</v>
      </c>
      <c r="R198" s="3"/>
      <c r="S198" s="12"/>
      <c r="T198" s="12"/>
      <c r="U198" s="12"/>
      <c r="V198" s="12"/>
      <c r="W198" s="12"/>
      <c r="X198" s="12" t="s">
        <v>442</v>
      </c>
      <c r="Y198" s="6"/>
      <c r="Z198" s="6"/>
      <c r="AA198" s="7"/>
      <c r="AB198" s="8"/>
      <c r="AC198" s="6"/>
      <c r="AD198" s="6"/>
      <c r="AE198" s="11" t="s">
        <v>557</v>
      </c>
    </row>
    <row r="199" spans="1:31" ht="75" customHeight="1">
      <c r="A199" s="3"/>
      <c r="B199" s="3" t="s">
        <v>222</v>
      </c>
      <c r="C199" s="3" t="s">
        <v>455</v>
      </c>
      <c r="D199" s="3" t="s">
        <v>23</v>
      </c>
      <c r="E199" s="3" t="s">
        <v>239</v>
      </c>
      <c r="F199" s="4"/>
      <c r="G199" s="4" t="s">
        <v>24</v>
      </c>
      <c r="H199" s="4" t="s">
        <v>24</v>
      </c>
      <c r="I199" s="4" t="s">
        <v>24</v>
      </c>
      <c r="J199" s="4" t="s">
        <v>24</v>
      </c>
      <c r="K199" s="4" t="s">
        <v>24</v>
      </c>
      <c r="L199" s="4" t="s">
        <v>24</v>
      </c>
      <c r="M199" s="28">
        <v>2022</v>
      </c>
      <c r="N199" s="3" t="s">
        <v>443</v>
      </c>
      <c r="O199" s="3" t="s">
        <v>434</v>
      </c>
      <c r="P199" s="3" t="s">
        <v>417</v>
      </c>
      <c r="Q199" s="3" t="s">
        <v>444</v>
      </c>
      <c r="R199" s="3"/>
      <c r="S199" s="12"/>
      <c r="T199" s="12"/>
      <c r="U199" s="12"/>
      <c r="V199" s="12"/>
      <c r="W199" s="12"/>
      <c r="X199" s="12" t="s">
        <v>442</v>
      </c>
      <c r="Y199" s="6"/>
      <c r="Z199" s="6"/>
      <c r="AA199" s="7"/>
      <c r="AB199" s="8"/>
      <c r="AC199" s="6"/>
      <c r="AD199" s="6"/>
      <c r="AE199" s="11" t="s">
        <v>557</v>
      </c>
    </row>
    <row r="200" spans="1:31" ht="75" customHeight="1">
      <c r="A200" s="3"/>
      <c r="B200" s="3" t="s">
        <v>222</v>
      </c>
      <c r="C200" s="3" t="s">
        <v>456</v>
      </c>
      <c r="D200" s="3" t="s">
        <v>23</v>
      </c>
      <c r="E200" s="3" t="s">
        <v>239</v>
      </c>
      <c r="F200" s="4"/>
      <c r="G200" s="4" t="s">
        <v>24</v>
      </c>
      <c r="H200" s="4" t="s">
        <v>24</v>
      </c>
      <c r="I200" s="4" t="s">
        <v>24</v>
      </c>
      <c r="J200" s="4" t="s">
        <v>24</v>
      </c>
      <c r="K200" s="4" t="s">
        <v>24</v>
      </c>
      <c r="L200" s="4" t="s">
        <v>24</v>
      </c>
      <c r="M200" s="28">
        <v>2022</v>
      </c>
      <c r="N200" s="3" t="s">
        <v>443</v>
      </c>
      <c r="O200" s="3" t="s">
        <v>434</v>
      </c>
      <c r="P200" s="3" t="s">
        <v>417</v>
      </c>
      <c r="Q200" s="3" t="s">
        <v>444</v>
      </c>
      <c r="R200" s="3"/>
      <c r="S200" s="12"/>
      <c r="T200" s="12"/>
      <c r="U200" s="12"/>
      <c r="V200" s="12"/>
      <c r="W200" s="12"/>
      <c r="X200" s="12" t="s">
        <v>457</v>
      </c>
      <c r="Y200" s="6"/>
      <c r="Z200" s="6"/>
      <c r="AA200" s="7"/>
      <c r="AB200" s="8"/>
      <c r="AC200" s="6"/>
      <c r="AD200" s="6"/>
      <c r="AE200" s="11" t="s">
        <v>557</v>
      </c>
    </row>
    <row r="201" spans="24:31" ht="95.25" customHeight="1">
      <c r="X201" s="29"/>
      <c r="Y201" s="29"/>
      <c r="Z201" s="29"/>
      <c r="AA201" s="32"/>
      <c r="AB201" s="29"/>
      <c r="AC201" s="29"/>
      <c r="AD201" s="29"/>
      <c r="AE201" s="29"/>
    </row>
    <row r="202" spans="24:31" ht="95.25" customHeight="1">
      <c r="X202" s="29"/>
      <c r="Y202" s="29"/>
      <c r="Z202" s="29"/>
      <c r="AA202" s="32"/>
      <c r="AB202" s="29"/>
      <c r="AC202" s="29"/>
      <c r="AD202" s="29"/>
      <c r="AE202" s="29"/>
    </row>
    <row r="203" spans="24:31" ht="95.25" customHeight="1">
      <c r="X203" s="29"/>
      <c r="Y203" s="33"/>
      <c r="Z203" s="29"/>
      <c r="AA203" s="32"/>
      <c r="AB203" s="29"/>
      <c r="AC203" s="29"/>
      <c r="AD203" s="29"/>
      <c r="AE203" s="29"/>
    </row>
    <row r="204" spans="24:31" ht="95.25" customHeight="1">
      <c r="X204" s="29"/>
      <c r="Y204" s="33"/>
      <c r="Z204" s="29"/>
      <c r="AA204" s="32"/>
      <c r="AB204" s="29"/>
      <c r="AC204" s="29"/>
      <c r="AD204" s="29"/>
      <c r="AE204" s="29"/>
    </row>
    <row r="205" spans="24:31" ht="95.25" customHeight="1">
      <c r="X205" s="29"/>
      <c r="Y205" s="33"/>
      <c r="Z205" s="29"/>
      <c r="AA205" s="32"/>
      <c r="AB205" s="29"/>
      <c r="AC205" s="29"/>
      <c r="AD205" s="29"/>
      <c r="AE205" s="29"/>
    </row>
    <row r="206" spans="24:31" ht="95.25" customHeight="1">
      <c r="X206" s="29"/>
      <c r="Y206" s="29"/>
      <c r="Z206" s="29"/>
      <c r="AA206" s="32"/>
      <c r="AB206" s="29"/>
      <c r="AC206" s="29"/>
      <c r="AD206" s="29"/>
      <c r="AE206" s="29"/>
    </row>
    <row r="207" spans="24:31" ht="95.25" customHeight="1">
      <c r="X207" s="29"/>
      <c r="Y207" s="29"/>
      <c r="Z207" s="29"/>
      <c r="AA207" s="32"/>
      <c r="AB207" s="29"/>
      <c r="AC207" s="29"/>
      <c r="AD207" s="29"/>
      <c r="AE207" s="29"/>
    </row>
    <row r="208" spans="24:31" ht="95.25" customHeight="1">
      <c r="X208" s="29"/>
      <c r="Y208" s="29"/>
      <c r="Z208" s="29"/>
      <c r="AA208" s="32"/>
      <c r="AB208" s="29"/>
      <c r="AC208" s="29"/>
      <c r="AD208" s="29"/>
      <c r="AE208" s="29"/>
    </row>
    <row r="209" spans="24:31" ht="95.25" customHeight="1">
      <c r="X209" s="29"/>
      <c r="Y209" s="29"/>
      <c r="Z209" s="29"/>
      <c r="AA209" s="32"/>
      <c r="AB209" s="29"/>
      <c r="AC209" s="29"/>
      <c r="AD209" s="29"/>
      <c r="AE209" s="29"/>
    </row>
    <row r="210" spans="24:31" ht="95.25" customHeight="1">
      <c r="X210" s="29"/>
      <c r="Y210" s="29"/>
      <c r="Z210" s="29"/>
      <c r="AA210" s="32"/>
      <c r="AB210" s="29"/>
      <c r="AC210" s="29"/>
      <c r="AD210" s="29"/>
      <c r="AE210" s="29"/>
    </row>
    <row r="211" spans="24:31" ht="95.25" customHeight="1">
      <c r="X211" s="29"/>
      <c r="Y211" s="29"/>
      <c r="Z211" s="29"/>
      <c r="AA211" s="32"/>
      <c r="AB211" s="29"/>
      <c r="AC211" s="29"/>
      <c r="AD211" s="29"/>
      <c r="AE211" s="29"/>
    </row>
    <row r="212" spans="24:31" ht="95.25" customHeight="1">
      <c r="X212" s="29"/>
      <c r="Y212" s="29"/>
      <c r="Z212" s="29"/>
      <c r="AA212" s="32"/>
      <c r="AB212" s="29"/>
      <c r="AC212" s="29"/>
      <c r="AD212" s="29"/>
      <c r="AE212" s="29"/>
    </row>
    <row r="213" spans="24:31" ht="95.25" customHeight="1">
      <c r="X213" s="29"/>
      <c r="Y213" s="29"/>
      <c r="Z213" s="29"/>
      <c r="AA213" s="32"/>
      <c r="AB213" s="29"/>
      <c r="AC213" s="29"/>
      <c r="AD213" s="29"/>
      <c r="AE213" s="29"/>
    </row>
    <row r="214" spans="24:31" ht="95.25" customHeight="1">
      <c r="X214" s="29"/>
      <c r="Y214" s="29"/>
      <c r="Z214" s="29"/>
      <c r="AA214" s="32"/>
      <c r="AB214" s="29"/>
      <c r="AC214" s="29"/>
      <c r="AD214" s="29"/>
      <c r="AE214" s="29"/>
    </row>
    <row r="215" spans="24:31" ht="95.25" customHeight="1">
      <c r="X215" s="29"/>
      <c r="Y215" s="29"/>
      <c r="Z215" s="29"/>
      <c r="AA215" s="32"/>
      <c r="AB215" s="29"/>
      <c r="AC215" s="29"/>
      <c r="AD215" s="29"/>
      <c r="AE215" s="29"/>
    </row>
    <row r="216" spans="24:31" ht="95.25" customHeight="1">
      <c r="X216" s="29"/>
      <c r="Y216" s="29"/>
      <c r="Z216" s="29"/>
      <c r="AA216" s="32"/>
      <c r="AB216" s="29"/>
      <c r="AC216" s="29"/>
      <c r="AD216" s="29"/>
      <c r="AE216" s="29"/>
    </row>
    <row r="217" spans="24:31" ht="95.25" customHeight="1">
      <c r="X217" s="29"/>
      <c r="Y217" s="29"/>
      <c r="Z217" s="29"/>
      <c r="AA217" s="32"/>
      <c r="AB217" s="29"/>
      <c r="AC217" s="29"/>
      <c r="AD217" s="29"/>
      <c r="AE217" s="29"/>
    </row>
    <row r="218" spans="24:31" ht="95.25" customHeight="1">
      <c r="X218" s="29"/>
      <c r="Y218" s="29"/>
      <c r="Z218" s="29"/>
      <c r="AA218" s="32"/>
      <c r="AB218" s="29"/>
      <c r="AC218" s="29"/>
      <c r="AD218" s="29"/>
      <c r="AE218" s="29"/>
    </row>
    <row r="219" spans="24:31" ht="95.25" customHeight="1">
      <c r="X219" s="29"/>
      <c r="Y219" s="29"/>
      <c r="Z219" s="29"/>
      <c r="AA219" s="32"/>
      <c r="AB219" s="29"/>
      <c r="AC219" s="29"/>
      <c r="AD219" s="29"/>
      <c r="AE219" s="29"/>
    </row>
    <row r="220" spans="24:31" ht="95.25" customHeight="1">
      <c r="X220" s="29"/>
      <c r="Y220" s="29"/>
      <c r="Z220" s="29"/>
      <c r="AA220" s="32"/>
      <c r="AB220" s="29"/>
      <c r="AC220" s="29"/>
      <c r="AD220" s="29"/>
      <c r="AE220" s="29"/>
    </row>
    <row r="221" spans="24:31" ht="95.25" customHeight="1">
      <c r="X221" s="29"/>
      <c r="Y221" s="29"/>
      <c r="Z221" s="29"/>
      <c r="AA221" s="32"/>
      <c r="AB221" s="29"/>
      <c r="AC221" s="29"/>
      <c r="AD221" s="29"/>
      <c r="AE221" s="29"/>
    </row>
    <row r="222" spans="24:31" ht="95.25" customHeight="1">
      <c r="X222" s="29"/>
      <c r="Y222" s="29"/>
      <c r="Z222" s="29"/>
      <c r="AA222" s="32"/>
      <c r="AB222" s="29"/>
      <c r="AC222" s="29"/>
      <c r="AD222" s="29"/>
      <c r="AE222" s="29"/>
    </row>
    <row r="223" spans="24:31" ht="95.25" customHeight="1">
      <c r="X223" s="29"/>
      <c r="Y223" s="29"/>
      <c r="Z223" s="29"/>
      <c r="AA223" s="32"/>
      <c r="AB223" s="29"/>
      <c r="AC223" s="29"/>
      <c r="AD223" s="29"/>
      <c r="AE223" s="29"/>
    </row>
    <row r="224" spans="24:31" ht="95.25" customHeight="1">
      <c r="X224" s="29"/>
      <c r="Y224" s="29"/>
      <c r="Z224" s="29"/>
      <c r="AA224" s="32"/>
      <c r="AB224" s="29"/>
      <c r="AC224" s="29"/>
      <c r="AD224" s="29"/>
      <c r="AE224" s="29"/>
    </row>
  </sheetData>
  <sheetProtection/>
  <protectedRanges>
    <protectedRange sqref="AE188 AD187:AE187 Y187:AC188 X7:AE46 Y189:AE200 P45:S45 X56 U21:W22 M25:O33 U25:W26 Q21:R22 P39:W42 Q25:R26 U34:W38 M46:O47 Q32:R33 P34:S34 S35 P35 P36:S36 P37:T38 M34:O42 U45:W46 S46 P46:P47 P48:R48 M58:O59 Y49:AE56 P58:U59 S60:U60 P60 S79:S83 U79:U83 W79:W83 P84:W94 P79:P83 X79:X94 Y58:AE94 Y177:AE186 P61:X78 W58:X60 W53:X55 P49:X52 P7:W20 P23:W24 P43:W44 P56:W57 S47:AE48 X57:AE57 P177:X200 P2:AE6 M119:O170 P119:AE170 P95:AE118 M79:O118 P171:X176 Y171:AE176 M171:O176 M2:O6 M177:O200 M56:O57 M43:O44 M23:O24 M7:O20 M49:O52 M61:O78 M60:O60 M53:O55 M48:O48 M21:O22 M45:O45" name="Plage2"/>
    <protectedRange sqref="U32:W33 Q79:R83 T34:T36 Q35:R35 T45:T46 Q46:R47 Q53:R53 V53:V55 Q55:R55 V58:V60 Q60:R60 T79:T83 V79:V83 P27:W31" name="Plage2_1"/>
    <protectedRange sqref="P32:P33 S32:T33" name="Plage2_2"/>
    <protectedRange sqref="P53 S53:U55 P54:R54 P55" name="Plage2_3"/>
    <protectedRange sqref="S21:T22 P21:P22 P25:P26 S25:T26" name="Plage2_4"/>
  </protectedRanges>
  <printOptions/>
  <pageMargins left="0.2362204724409449" right="0.2362204724409449" top="0.15748031496062992" bottom="0.15748031496062992" header="0.15748031496062992" footer="0.15748031496062992"/>
  <pageSetup fitToHeight="0" fitToWidth="1" horizontalDpi="600" verticalDpi="600" orientation="landscape" paperSize="8" scale="45" r:id="rId3"/>
  <headerFooter>
    <oddFooter>&amp;R&amp;D&amp;T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ANFH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DUPE Emmanuelle</dc:creator>
  <cp:keywords/>
  <dc:description/>
  <cp:lastModifiedBy>CALADO Manuella</cp:lastModifiedBy>
  <cp:lastPrinted>2018-05-30T08:32:56Z</cp:lastPrinted>
  <dcterms:created xsi:type="dcterms:W3CDTF">2017-05-15T12:41:43Z</dcterms:created>
  <dcterms:modified xsi:type="dcterms:W3CDTF">2018-07-02T09:47:55Z</dcterms:modified>
  <cp:category/>
  <cp:version/>
  <cp:contentType/>
  <cp:contentStatus/>
</cp:coreProperties>
</file>